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Отчет ГП_2 квартал 2021\! На отправку\"/>
    </mc:Choice>
  </mc:AlternateContent>
  <bookViews>
    <workbookView xWindow="0" yWindow="0" windowWidth="28800" windowHeight="12030" tabRatio="463"/>
  </bookViews>
  <sheets>
    <sheet name="1 лист" sheetId="10" r:id="rId1"/>
  </sheets>
  <definedNames>
    <definedName name="_xlnm._FilterDatabase" localSheetId="0" hidden="1">'1 лист'!$C$1:$C$176</definedName>
    <definedName name="_xlnm.Print_Titles" localSheetId="0">'1 лист'!$9:$12</definedName>
    <definedName name="_xlnm.Print_Area" localSheetId="0">'1 лист'!$A$1:$N$174</definedName>
  </definedNames>
  <calcPr calcId="162913"/>
</workbook>
</file>

<file path=xl/calcChain.xml><?xml version="1.0" encoding="utf-8"?>
<calcChain xmlns="http://schemas.openxmlformats.org/spreadsheetml/2006/main">
  <c r="G83" i="10" l="1"/>
  <c r="G82" i="10"/>
  <c r="G81" i="10"/>
  <c r="M145" i="10" l="1"/>
  <c r="G113" i="10" l="1"/>
  <c r="D77" i="10"/>
  <c r="E77" i="10"/>
  <c r="F77" i="10"/>
  <c r="A86" i="10"/>
  <c r="G110" i="10"/>
  <c r="G111" i="10"/>
  <c r="G105" i="10"/>
  <c r="G106" i="10"/>
  <c r="E112" i="10" l="1"/>
  <c r="D112" i="10"/>
  <c r="E107" i="10"/>
  <c r="D107" i="10"/>
  <c r="E103" i="10"/>
  <c r="D103" i="10"/>
  <c r="E94" i="10"/>
  <c r="G89" i="10" l="1"/>
  <c r="G90" i="10"/>
  <c r="G102" i="10"/>
  <c r="G101" i="10"/>
  <c r="G100" i="10"/>
  <c r="G99" i="10"/>
  <c r="G94" i="10"/>
  <c r="G93" i="10"/>
  <c r="G92" i="10"/>
  <c r="G91" i="10"/>
  <c r="G88" i="10"/>
  <c r="G87" i="10"/>
  <c r="G86" i="10"/>
  <c r="F74" i="10"/>
  <c r="F65" i="10"/>
  <c r="F62" i="10"/>
  <c r="F58" i="10"/>
  <c r="E54" i="10"/>
  <c r="F54" i="10"/>
  <c r="D54" i="10"/>
  <c r="G74" i="10"/>
  <c r="G60" i="10" l="1"/>
  <c r="G55" i="10"/>
  <c r="G53" i="10"/>
  <c r="G52" i="10"/>
  <c r="G51" i="10"/>
  <c r="G50" i="10"/>
  <c r="E46" i="10"/>
  <c r="D46" i="10"/>
  <c r="E30" i="10"/>
  <c r="A16" i="10" l="1"/>
  <c r="M126" i="10" l="1"/>
  <c r="M125" i="10"/>
  <c r="M19" i="10"/>
  <c r="M147" i="10" l="1"/>
  <c r="M146" i="10"/>
  <c r="M132" i="10" l="1"/>
  <c r="M131" i="10"/>
  <c r="M116" i="10"/>
  <c r="E76" i="10" l="1"/>
  <c r="F76" i="10"/>
  <c r="D76" i="10"/>
  <c r="G104" i="10"/>
  <c r="G30" i="10"/>
  <c r="E26" i="10"/>
  <c r="G20" i="10"/>
  <c r="G16" i="10" l="1"/>
  <c r="G17" i="10"/>
  <c r="G67" i="10" l="1"/>
  <c r="D65" i="10"/>
  <c r="D58" i="10"/>
  <c r="D55" i="10"/>
  <c r="D35" i="10" l="1"/>
  <c r="E35" i="10"/>
  <c r="F35" i="10"/>
  <c r="E34" i="10"/>
  <c r="F34" i="10"/>
  <c r="D34" i="10"/>
  <c r="G49" i="10"/>
  <c r="G47" i="10"/>
  <c r="G46" i="10"/>
  <c r="A15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G27" i="10"/>
  <c r="G23" i="10"/>
  <c r="G24" i="10"/>
  <c r="G25" i="10"/>
  <c r="M21" i="10"/>
  <c r="M20" i="10"/>
  <c r="G15" i="10"/>
  <c r="M26" i="10" l="1"/>
  <c r="G109" i="10" l="1"/>
  <c r="G107" i="10"/>
  <c r="G108" i="10"/>
  <c r="G66" i="10" l="1"/>
  <c r="G61" i="10"/>
  <c r="G58" i="10"/>
  <c r="G56" i="10"/>
  <c r="G19" i="10" l="1"/>
  <c r="G14" i="10"/>
  <c r="G35" i="10" l="1"/>
  <c r="G167" i="10" l="1"/>
  <c r="G130" i="10" l="1"/>
  <c r="G80" i="10"/>
  <c r="G79" i="10"/>
  <c r="G78" i="10"/>
  <c r="M120" i="10" l="1"/>
  <c r="M119" i="10"/>
  <c r="M80" i="10" l="1"/>
  <c r="M79" i="10"/>
  <c r="M78" i="10"/>
  <c r="M160" i="10" l="1"/>
  <c r="M159" i="10"/>
  <c r="M158" i="10"/>
  <c r="M157" i="10"/>
  <c r="M156" i="10"/>
  <c r="M127" i="10"/>
  <c r="M128" i="10"/>
  <c r="M124" i="10"/>
  <c r="M118" i="10"/>
  <c r="M117" i="10"/>
  <c r="G171" i="10" l="1"/>
  <c r="G103" i="10" l="1"/>
  <c r="G112" i="10"/>
  <c r="G76" i="10" l="1"/>
  <c r="F75" i="10"/>
  <c r="E33" i="10"/>
  <c r="D75" i="10"/>
  <c r="E75" i="10"/>
  <c r="F33" i="10"/>
  <c r="D33" i="10"/>
  <c r="G69" i="10"/>
  <c r="G70" i="10"/>
  <c r="G71" i="10"/>
  <c r="G72" i="10"/>
  <c r="G62" i="10"/>
  <c r="G63" i="10"/>
  <c r="G33" i="10" l="1"/>
  <c r="E123" i="10" l="1"/>
  <c r="E122" i="10"/>
  <c r="E169" i="10" s="1"/>
  <c r="E121" i="10" l="1"/>
  <c r="E115" i="10"/>
  <c r="G65" i="10" l="1"/>
  <c r="G85" i="10"/>
  <c r="G68" i="10" l="1"/>
  <c r="G84" i="10" l="1"/>
  <c r="G54" i="10" l="1"/>
  <c r="M140" i="10" l="1"/>
  <c r="F115" i="10" l="1"/>
  <c r="D115" i="10"/>
  <c r="M167" i="10" l="1"/>
  <c r="E13" i="10" l="1"/>
  <c r="D13" i="10"/>
  <c r="G32" i="10" l="1"/>
  <c r="F13" i="10" l="1"/>
  <c r="G22" i="10" l="1"/>
  <c r="G31" i="10" l="1"/>
  <c r="A56" i="10" l="1"/>
  <c r="A57" i="10" l="1"/>
  <c r="A58" i="10" s="1"/>
  <c r="A59" i="10" s="1"/>
  <c r="A60" i="10" l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E129" i="10"/>
  <c r="E170" i="10" s="1"/>
  <c r="E168" i="10" s="1"/>
  <c r="A74" i="10" l="1"/>
  <c r="A78" i="10" s="1"/>
  <c r="A81" i="10" s="1"/>
  <c r="A82" i="10" s="1"/>
  <c r="A83" i="10" s="1"/>
  <c r="A84" i="10" s="1"/>
  <c r="A85" i="10" s="1"/>
  <c r="G115" i="10"/>
  <c r="F129" i="10"/>
  <c r="D129" i="10"/>
  <c r="G26" i="10" l="1"/>
  <c r="M144" i="10"/>
  <c r="M143" i="10"/>
  <c r="M142" i="10"/>
  <c r="M141" i="10"/>
  <c r="M139" i="10"/>
  <c r="F123" i="10" l="1"/>
  <c r="F170" i="10" s="1"/>
  <c r="G142" i="10" l="1"/>
  <c r="G141" i="10"/>
  <c r="G140" i="10"/>
  <c r="G138" i="10"/>
  <c r="G135" i="10"/>
  <c r="G134" i="10"/>
  <c r="G127" i="10"/>
  <c r="G126" i="10"/>
  <c r="G125" i="10"/>
  <c r="G124" i="10"/>
  <c r="G120" i="10"/>
  <c r="G118" i="10"/>
  <c r="G116" i="10"/>
  <c r="G28" i="10"/>
  <c r="M154" i="10" l="1"/>
  <c r="G131" i="10" l="1"/>
  <c r="G139" i="10"/>
  <c r="G146" i="10"/>
  <c r="G166" i="10"/>
  <c r="G133" i="10"/>
  <c r="G143" i="10"/>
  <c r="G155" i="10"/>
  <c r="G154" i="10"/>
  <c r="G21" i="10" l="1"/>
  <c r="G129" i="10" l="1"/>
  <c r="F122" i="10"/>
  <c r="F169" i="10" s="1"/>
  <c r="F168" i="10" s="1"/>
  <c r="D122" i="10"/>
  <c r="D169" i="10" s="1"/>
  <c r="D123" i="10"/>
  <c r="D170" i="10" s="1"/>
  <c r="L166" i="10" s="1"/>
  <c r="A166" i="10"/>
  <c r="A125" i="10"/>
  <c r="A127" i="10" s="1"/>
  <c r="A128" i="10" s="1"/>
  <c r="M166" i="10" l="1"/>
  <c r="G123" i="10"/>
  <c r="G122" i="10"/>
  <c r="F121" i="10"/>
  <c r="D121" i="10"/>
  <c r="G121" i="10" l="1"/>
  <c r="G169" i="10"/>
  <c r="D168" i="10"/>
  <c r="G13" i="10" l="1"/>
  <c r="G170" i="10" l="1"/>
  <c r="G168" i="10"/>
  <c r="G77" i="10"/>
  <c r="G75" i="10"/>
</calcChain>
</file>

<file path=xl/sharedStrings.xml><?xml version="1.0" encoding="utf-8"?>
<sst xmlns="http://schemas.openxmlformats.org/spreadsheetml/2006/main" count="400" uniqueCount="273">
  <si>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</si>
  <si>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</si>
  <si>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</si>
  <si>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</si>
  <si>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</si>
  <si>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</si>
  <si>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</si>
  <si>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</si>
  <si>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</si>
  <si>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</si>
  <si>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Бюджет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</si>
  <si>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</si>
  <si>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</si>
  <si>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</si>
  <si>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</si>
  <si>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</si>
  <si>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</si>
  <si>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</si>
  <si>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</si>
  <si>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</si>
  <si>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</si>
  <si>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</si>
  <si>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</si>
  <si>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</si>
  <si>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</si>
  <si>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</si>
  <si>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</si>
  <si>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</si>
  <si>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</si>
  <si>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</si>
  <si>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</si>
  <si>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</si>
  <si>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Источник финансиро-вания (всего, в т.ч. бюджет РФ, бюджет РТ, местный бюджет, внебюджет. источн.)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</si>
  <si>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</si>
  <si>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</si>
  <si>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</si>
  <si>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</si>
  <si>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</si>
  <si>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</si>
  <si>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</si>
  <si>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Наименование подпрограмм (раздела, мероприятия)**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</si>
  <si>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</si>
  <si>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</si>
  <si>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План на следую-щий год</t>
  </si>
  <si>
    <t xml:space="preserve">Процент выполне-ния 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</si>
  <si>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Казани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</si>
  <si>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Нижнекамске</t>
  </si>
  <si>
    <t>Подготовка и проведение конкурса #ЭКОВЕСНА в период проведения двухмесячника</t>
  </si>
  <si>
    <t>Количество действующих пунктов приема утильсырья (вторичных ресурсов), штук*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</si>
  <si>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</si>
  <si>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</si>
  <si>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</si>
  <si>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</si>
  <si>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</si>
  <si>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</si>
  <si>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</si>
  <si>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</si>
  <si>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</si>
  <si>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</si>
  <si>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</si>
  <si>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Плановые объёмы финансирования на отчётный год (в соотв. с Законом о бюджете РТ), тыс.руб.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</si>
  <si>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</si>
  <si>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</si>
  <si>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Количество крупных городов Республики Татарстан, охваченных сводными расчетами загрязнения атмосферного воздуха, единиц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</si>
  <si>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</si>
  <si>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</si>
  <si>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</si>
  <si>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</si>
  <si>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Создание тематических экологических изданий Республики Татарстан</t>
  </si>
  <si>
    <t>Проведение эколого-практических мероприятий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</si>
  <si>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</si>
  <si>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</si>
  <si>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Соотношение площади территории, охваченной мониторингом геологической среды к общей площади территории Республики Татарстан, процентов *</t>
  </si>
  <si>
    <t>Соотношение утвержденных запасов подземных вод и их прогнозных эксплуатационных ресурсов, процентов*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</si>
  <si>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</si>
  <si>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</si>
  <si>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чел.*</t>
  </si>
  <si>
    <t>Площадь работ по восстановлению и экологической реабилитации водных объектов, тыс.м2*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</si>
  <si>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</si>
  <si>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</si>
  <si>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</si>
  <si>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>Выполнение государственных программ государственным заказчиком-координатором, процентов*</t>
  </si>
  <si>
    <t>Количество выпусков журнала "Георесурсы", в которых размещены научные статьи, выпусков*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</si>
  <si>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</si>
  <si>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</si>
  <si>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</si>
  <si>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</si>
  <si>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</si>
  <si>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</si>
  <si>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</si>
  <si>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</si>
  <si>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</si>
  <si>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</si>
  <si>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</si>
  <si>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</si>
  <si>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>Ведение мониторинга подземных вод Республики Татарстан на территориальном уровне</t>
  </si>
  <si>
    <t>Ревизионная оценка состояния и использования питьевых подземных вод на территории Камско-Устьинского, Тетюшского и Верхнеуслонского муниципальных районов Республики Татарстан</t>
  </si>
  <si>
    <t>Переоценка запасов подземных вод Столбищенского месторождения в связи с изменением водохозяйственной обстановки и условий землепользования</t>
  </si>
  <si>
    <t>Поисково-оценочные работы для обоснования подземного источника питьевого и хозяйственно-бытового водоснабжения н.п. Усады, Чубарово, Тимофеевка Высокогорского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</si>
  <si>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Андреевка, Старые Челны Нурлатского муниципального района</t>
  </si>
  <si>
    <t>&gt;=96</t>
  </si>
  <si>
    <t>&lt;=12</t>
  </si>
  <si>
    <t>&gt;=10</t>
  </si>
  <si>
    <t>Протяженность новых и реконструированных сооружений инженерной защиты и берегоукрепления, км*</t>
  </si>
  <si>
    <t>19МЭ-14с от 03.06.2019</t>
  </si>
  <si>
    <t>19МЭ-15с от 03.06.2019</t>
  </si>
  <si>
    <t>19МЭ-17с от 10.06.2019</t>
  </si>
  <si>
    <t>18МЭ-35с от 26.11.2018</t>
  </si>
  <si>
    <t>Дог. № 110-175/19 от 29.03.2019</t>
  </si>
  <si>
    <t>19МЭ-1с от 19.12.2018</t>
  </si>
  <si>
    <t>19МЭ-13с от 27.05.2019</t>
  </si>
  <si>
    <t>Дог. № 98 от 20.05.2019</t>
  </si>
  <si>
    <t>19МЭ-25с 01.07.2019</t>
  </si>
  <si>
    <t>Доля согласованных в регламентные сроки проектов постановлений и распоряжений КМ РТ, процентов</t>
  </si>
  <si>
    <t>Протяженность работ по восстановлению и экологической реабилитации водных объектов, км*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</si>
  <si>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 метров*</t>
  </si>
  <si>
    <t>19МЭ-11с от 27.05.2019</t>
  </si>
  <si>
    <t>19 МЭ-5с от 07.05.2019,19МЭ-26с  03.07.2019, сумма ГК 43,995 т.р.</t>
  </si>
  <si>
    <t>19МЭ-19с от 13.06.2019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</si>
  <si>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</si>
  <si>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</si>
  <si>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</si>
  <si>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</si>
  <si>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площади Республики Татарстан, занятой особо охраняемыми природными территориями регионального и местного значения,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</si>
  <si>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</si>
  <si>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</si>
  <si>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Площадь акватории, очищенной от брошенных орудий лова (вылова), кв.м.</t>
  </si>
  <si>
    <t>3898,7 тыс.чел. -численность населения на 2019 год</t>
  </si>
  <si>
    <t>Проведение инструментальных замеров накопления твердых коммунальных отходов</t>
  </si>
  <si>
    <t>Рекультивация несанкционированной свалки, расположенной в районе с.Прости Нижнекамского района Республики Татарстан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</si>
  <si>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</si>
  <si>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Ежегодный анализ и оценка ресурсной базы нефти и газа нефтяных месторождений Республики Татарстан за 2013-2022 годы</t>
  </si>
  <si>
    <t>Проведение комплекса инструментальных работ для определения ущерба от добычи общераспространенных полезных ископаемых на территории Республики Татарстан</t>
  </si>
  <si>
    <t>Размещение научных статей в журнале «Георесурсы»</t>
  </si>
  <si>
    <t>Геологическая оценка влияния экзогенных геологических процессов на земельных участках  муниципальных районов Республики Татарстан и  г.Казани с целью определения необходимости переселения жителей, проживающих в зонах влияния экзогенных геологических процессов</t>
  </si>
  <si>
    <t>Поисково-оценочные работы для обоснования подземного источника питьевого и хозяйственно-бытового водоснабжения н.п. Мелля-Тамак и Верхний Табын Муслюмовского муниципального района</t>
  </si>
  <si>
    <t>Капитальный ремонт ГТС (дамба) в районе старого русского кладбища в пгт.Нижние Вязовые Зеленодольского муниципального района Республики Татарстан</t>
  </si>
  <si>
    <t>Капитальный ремонт ГТС пруда "Верхний" у пгт.Нижние Вязовые Зеленодольского муниципального района Республики Татарстан</t>
  </si>
  <si>
    <t>Капитальный ремонт ГТС с.Большое Елово Елабужского муниципального района Республики Татарстан</t>
  </si>
  <si>
    <t>Капитальный ремонтгидротехнических сооружений пруда с.Лекарево Елабужского муниципального района Республики Татарстан</t>
  </si>
  <si>
    <t>Капитальный ГТС пруда у с. Шепшенар Кукморского муниципального района Республики Татарстан</t>
  </si>
  <si>
    <t>Капитальный ремонт гидротехнического сооружения пруда в н.п.Егоркино Нурлатского муниципального района Республики Татарстан</t>
  </si>
  <si>
    <t>Капитальный ремонт ГТС пруда №1 у с. Яшевка Буинского муниципального района  Республики Татарстан</t>
  </si>
  <si>
    <t>Капитальный ремонт ГТС пруда у с. Старый Студенец Буинского муниципального района  Республики Татарстан</t>
  </si>
  <si>
    <t>&gt;=30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</si>
  <si>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</t>
  </si>
  <si>
    <t>23,5</t>
  </si>
  <si>
    <t>55</t>
  </si>
  <si>
    <t>56</t>
  </si>
  <si>
    <t>Количество заполненных карточек встреч редких и находящихся под угрозой исчезновения видов животных, растений и грибов, единиц</t>
  </si>
  <si>
    <t>Количество учащихся, охваченных лекциями и иными публичными мероприятиями по вопросам ООПТ, человек</t>
  </si>
  <si>
    <t>Доля ТКО, размещенных на современных объектах захоронения ТКО, процентов*</t>
  </si>
  <si>
    <t>Протяженность очищенной прибрежной полосы водных объектов, тыс.км*</t>
  </si>
  <si>
    <t>Количество населения, вовлеченного в мероприятия по очистке берегов водных объектов, млн.человек*</t>
  </si>
  <si>
    <t>Выполнение показателей региональных составляющих национальных проектов, процентов*</t>
  </si>
  <si>
    <t xml:space="preserve">Рекультивация  свалки города Мензелинска (Республика Татарстан) </t>
  </si>
  <si>
    <t>Ведущий советник отдела экономики охраны окружающей среды и проектного планирования Шляхтина О.В., 8(843)267-68-38</t>
  </si>
  <si>
    <t>Бюджет РФ</t>
  </si>
  <si>
    <t>Бюджет РТ</t>
  </si>
  <si>
    <t>Доля проектов нормативных правовых актов КМ РТ, разработка и издание (принятие) которых требуются в связи и изданием (принятием) законов РТ, внесенных исполнительным органом государственной власти РТ в КМ РТ в установленные регламентные сроки, в общем объеме указанных нормативных правовых актов, процентов</t>
  </si>
  <si>
    <t>Расходы консолидированного бюджета РТ на охрану окр. среды, воспроизводство и использование природных ресурсов в расчете на одного жителя, рублей</t>
  </si>
  <si>
    <t>Выполнение Гос.заказа на управление в сфере охраны окр.среды и природопользова-ния, процентов*</t>
  </si>
  <si>
    <t>Доля ГТС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безопасности, процентов*</t>
  </si>
  <si>
    <t>Доля взысканных средств от наложенных штрафов, процентов (показатель группы В.3.1.37)</t>
  </si>
  <si>
    <t>Доля предупреждений в общем количестве административных наказаний, процентов (показатель В.3.2.9)</t>
  </si>
  <si>
    <t>Формирование плана проверок на очередной год с учетом риск-ориентированного подхода, да/нет* (показатель группы В.3.1.2)</t>
  </si>
  <si>
    <t>Государственная программа «Охрана окружающей среды, воспроизводство и использование природных ресурсов Республики Татарстан» (далее - Программа)</t>
  </si>
  <si>
    <t>Подпрограмма 1 «Регулирование качества окружающей среды Республики Татарстан»</t>
  </si>
  <si>
    <t xml:space="preserve">Подпрограмма 2 «Государственное управление в сфере обращения отходов производства и потребления в Республике Татарстан»     </t>
  </si>
  <si>
    <t>Подпрограмма 3 «Государственное управление в сфере недропользования Республики Татарстан»</t>
  </si>
  <si>
    <t xml:space="preserve">Доля ТКО, термически обезвреженных с генерацией электрической и (или) тепловой энергии, от общего количества образовавшихся ТКО, процентов*
</t>
  </si>
  <si>
    <t>Подпрограмма 5 «Биологическое разнообразие Республики Татарстан»</t>
  </si>
  <si>
    <t>Подпрограмма 6 «Воспроизводство и использование охотничьих ресурсов Республики Татарстан»</t>
  </si>
  <si>
    <t>Подпрограмма 4 «Развитие водохозяйственного комплекса Республики»</t>
  </si>
  <si>
    <t>Подпрограмма 7 «Координирование деятельности служб в сфере охраны окружающей среды и природопользования Республики Татарстан»</t>
  </si>
  <si>
    <t>Отношение количества муниципальных районов Республики Татарстан, охваченных мониторингом опасных экзогенных геологических процессов, к количеству муниципальных районов Республики Татарстан, подверженных негативному влиянию опасных экзогенных геологических процессов, процентов*</t>
  </si>
  <si>
    <t>Всего ***</t>
  </si>
  <si>
    <t>Ежегодный утвержденный баланс запасов общераспространенных полезных ископаемых Республики Татарстан*</t>
  </si>
  <si>
    <t>Доля размещенных в открытом доступе подсистем ГИС «Экологическая карта Республики Татарстан» от их общего количества, процентов</t>
  </si>
  <si>
    <t>Качество окружающей среды, процентов**</t>
  </si>
  <si>
    <t>Доля загрязненных (без очистки) сточных вод в общем объеме водоотведения, процентов**</t>
  </si>
  <si>
    <t>Доля нормативно очищенных сточных вод в общем объеме сточных вод, процентов**</t>
  </si>
  <si>
    <t>Соотношение количества исследованных проб к общему количеству проб, заявленных для отбора при реализации регионального государственного экологического надзора, мониторинга и других природоохранных мероприятий, процентов</t>
  </si>
  <si>
    <t>&gt;70</t>
  </si>
  <si>
    <t>Доля поступивших заявок в государственную информационную систему «Народный контроль», которым присвоен статус «Заявка решена», процентов</t>
  </si>
  <si>
    <t>&gt;50</t>
  </si>
  <si>
    <t>Снижение доли загрязненных земельных участков в результате несанкционированного размещения отходов производства и потребления по отношению к предыдущему году, процентов (показатель группы А.3)*</t>
  </si>
  <si>
    <t>Доля привлеченных к ответственности лиц за нарушения законодательства в области охоты и сохранения охотничьих ресурсов к общему количеству возбужденных дел об административных правонарушениях в области охоты и сохранения охотничьих ресурсов, процентов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</si>
  <si>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процентов**</t>
  </si>
  <si>
    <t>Кол-во Соглашений о взаимодействии МЭПР РТ и Исполкомов по обеспечению выполнения природоохранных мероприятий за счет средств муниц. бюджетов, штук</t>
  </si>
  <si>
    <t>57</t>
  </si>
  <si>
    <t>58</t>
  </si>
  <si>
    <t>59</t>
  </si>
  <si>
    <t>60</t>
  </si>
  <si>
    <t>61</t>
  </si>
  <si>
    <t>62</t>
  </si>
  <si>
    <t>Доля уловленных и обезвреженных загрязняющих атмосферный воздух веществ в общем количестве загрязняющих веществ, отходящих от стационарных источников, процентов**</t>
  </si>
  <si>
    <t>Доля устраненных нарушений из числа выявленных нарушений в сфере природопользования и охраны окружающей среды, процентов (показатель группы В.2.5)</t>
  </si>
  <si>
    <t>&gt;=50</t>
  </si>
  <si>
    <t>Дооснащение стационарных и передвижных постов наблюдений за состоянием атмосферного воздуха</t>
  </si>
  <si>
    <t>Приобретение эколого-аналитического оборудования для Закамского территориального управления Министерства экологии и природных ресурсов Республики Татарстан</t>
  </si>
  <si>
    <t>Проведение инвентаризации объема выбросов и поглощения парниковых газов на территории Республики Татарстан</t>
  </si>
  <si>
    <t>Организация и проведение ежегодного республиканского конкурса "Эколидер"</t>
  </si>
  <si>
    <t>Подготовка и выпуск телепередач (телесюжетов) по экологической тематике на центральных республиканских телеканалах</t>
  </si>
  <si>
    <t>Подготовка и трансляция видеороликов на экологическую тематику на городских и центральных республиканских телеканалах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</si>
  <si>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</si>
  <si>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Разработка и выпуск детских изданий по изучению окружающей среды</t>
  </si>
  <si>
    <t>Выполнение проектно-изыскательских работ по объекту "Рекультивация нарушенных земель нефтесодержащими загрязнениями на территории Каратунского сельского поселения Апастовского муниципального района Республики Татарстан"</t>
  </si>
  <si>
    <t>Ведение республиканского банка цифровой информации по геологии и недропользованию</t>
  </si>
  <si>
    <t>Ревизионная оценка состояния и использования питьевых подземных вод на территории муниципальных районов Республики Татарстан</t>
  </si>
  <si>
    <t>Поисково-оценочные работы для обоснования подземного источника питьевого и хозяйственно-бытового водоснабжения сельских населенных пунктов Верхнеуслонского муниципального района Республики Татарстан</t>
  </si>
  <si>
    <t>Поисково-оценочные работы с целью изыскания источника питьевого водо-снабжения жилого массива «Белая Аллея» Высокогорского муниципального района Республики Татарстан</t>
  </si>
  <si>
    <t>Поисково-оценочные работы для обоснования подземного источника хозяйственно-питьевого водоснабжения с.Бурметьево Нурлатского муниципального района Республики Татарстан</t>
  </si>
  <si>
    <t>Расчистка правого притока реки Меша в с.Никольское  Лаишевского муниципального района Республики Татарстан</t>
  </si>
  <si>
    <t>Расчистка пруда в с.Державино Лаишевского муниципального района Республики Татарстан</t>
  </si>
  <si>
    <t>Расчистка правого притока р. Вятка в г.Мамадыш Республики Татарстан</t>
  </si>
  <si>
    <t>Берегоукрепление Куйбышевского водохранилища у пгт. Камское Устье Камско-Устьинского муниципального района Республики Татарстан</t>
  </si>
  <si>
    <t>Разработка проектно-сметной документации на строительство ГТС пруда на реке Агрызка у г. Агрыз Агрызского муниципального района Республики Татарстан</t>
  </si>
  <si>
    <t>Бюджет Республики Татарстан, ГБУ ГЛАВСТРОЙ РТ</t>
  </si>
  <si>
    <t>ПИР по объекту "Капитальный ремонт сооружений инженерной защиты от подтопления пгт.Васильево Зеленодольского муниципального района Республики Татарстан</t>
  </si>
  <si>
    <t>Подготовка проектно-сметной документации и капитальный ремонт гидротехнических сооружений у с.Чувашская Чебоксарка в Новошешминском муниципальном районе</t>
  </si>
  <si>
    <t>Разработка проектно-сметной документации на руслорегулирующие мероприятия на р. Агрызка в г. Агрыз Агрызского муниципального района Республики Татарстан</t>
  </si>
  <si>
    <t>Расчистка реки Актай и осушительной системы в с.Базарные Матаки Алькеевского муниципального района Республики Татарстан</t>
  </si>
  <si>
    <t>Проектно-изыскательские работы по объекту «Экореабилитация озер в с.Большое Мереткозино Камско-Устьинского муниципального района Республики Татарстан"</t>
  </si>
  <si>
    <t>Бюджет Республики Татарстан, ГБУ</t>
  </si>
  <si>
    <t>* Значение индикатора годовое, расчитывается по состоянию на 25 января года, следующего за отчетным</t>
  </si>
  <si>
    <t>** Значение индикатора расчитывается по итогам года, фактическое значение будет уточнено по итогам статистической годовой отчетности не раньше мая месяца года, следующего за отчетным</t>
  </si>
  <si>
    <t>Количество разработанных и введенных в действие региональных нормативов качества окружающей среды, единиц</t>
  </si>
  <si>
    <t>Доля направленных на захоронение ТКО, в том числе прошедших обработку (сортировку), в общей массе образованных твердых коммунальных отходов, процентов*</t>
  </si>
  <si>
    <t>Доля населения, охваченного услугой по обращению с ТКО, процентов*</t>
  </si>
  <si>
    <t>Количество ликвидированных наиболее опасных объектов накопленного вреда окружающей среде, штук*</t>
  </si>
  <si>
    <t>Количество ликвидированных несанкционированных свалок в границах городов, штук*</t>
  </si>
  <si>
    <t>Численность населения, качество жизни которого улучшится в связи с ликвидацией несанкционированных свалок в границах городов, тыс.человек*</t>
  </si>
  <si>
    <t>Соотношение количества зарегистрированных обращений в области экологического нормирования и количества подготовленных согласований и документов, процентов</t>
  </si>
  <si>
    <t>22</t>
  </si>
  <si>
    <t>&lt;=11</t>
  </si>
  <si>
    <t>численность населения РТ в 2021 году - 3 902 642 чел.</t>
  </si>
  <si>
    <t>Сокращение количества выявленных нарушений обязательных требований в области охраны окружающей среды, единиц (показатель группы В.3.2.2)*</t>
  </si>
  <si>
    <t>Доля ТКО, направленных на обработку (сортировку), в общей массе образованных твердых коммунальных отходов, процентов*</t>
  </si>
  <si>
    <t>Доля направленных на утилизацию отходов, выделенных в результате раздельного накопления и обработки (сортировки) твердых коммунальных отходов, в общей массе образованных твердых коммунальных отходов, процентов*</t>
  </si>
  <si>
    <t>Доля импорта оборудования для обработки и утилизации твердых коммунальных отходов, процентов*</t>
  </si>
  <si>
    <t>Количество разработанных электронных моделей, штук*</t>
  </si>
  <si>
    <t>Общая площадь восстановленных, в том числе рекультивированных, земель, подверженных негативному воздействию накопленного вреда окружающей среде, га*</t>
  </si>
  <si>
    <t>Численность населения, качество жизни которого улучшится в связи с ликвидацией наиболее опасных объектов накопленного вреда окружающей среде, в том числе находящихся в собственности Российской Федерации, тыс.человек*</t>
  </si>
  <si>
    <t>52</t>
  </si>
  <si>
    <t>53</t>
  </si>
  <si>
    <t>54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</si>
  <si>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Татарстан», в ред. ПКМ РТ от 04.05.2021 № 304, Закон РТ от 27.11.2020 № 78-ЗРТ "О бюджете РТ на 2021 год и на плановый период 2022 и 2023 годов"</t>
  </si>
  <si>
    <t>Отчет о реализации Программы за январь - июнь 2021 года</t>
  </si>
  <si>
    <t>Проведение научно-исследовательских работ в области охраны окружающей среды (Проведение инвентаризации объема выбросов и поглощения парниковых газов на территории Республики Татарстан за 2020 год)</t>
  </si>
  <si>
    <t>Дооснащение стационарных и передвижных постов наблюдений за состоянием атмосферного воздуха для ГБУ "Геоцентр РТ"</t>
  </si>
  <si>
    <t>Информационно-аналитическое обеспечение государственного управления, комплексная оценка и прогнозирование в сфере недропользования и охраны окружающей среды на территории Республики Татарстан</t>
  </si>
  <si>
    <t>Соотношение выполненных в срок мероприятий государственного задания, по которым установлен контрольный срок исполнения, в общем объеме мероприятий государственного задания, процентов*</t>
  </si>
  <si>
    <t>Берегозащитные сооружения р.ц. Актаныш Республики Татарстан</t>
  </si>
  <si>
    <t>Разработка проектно-сметной документации «Русловыпрямительные работы на р.Макса в районе кладбища у с.Малые Кибя-Кози Тюлячинского муниципального района Республики Татарстан»</t>
  </si>
  <si>
    <t>Капитальный ремонт гидротехнического сооружения на территории г.Тетюши площадью 2 172,5 кв.м</t>
  </si>
  <si>
    <t>Капитальный ремонт ГТС пруда у с.Бегишево Заинского муниципального района Республики Татарстан</t>
  </si>
  <si>
    <t>Русловыпрямление и очистка русла ручья Татарский Илек у с. Сарманово Сармановского муниципального района Республики Татарстан</t>
  </si>
  <si>
    <t>Очистка р. Билярки в с. Билярск Алексеевского муниципального района Республики Татарстан</t>
  </si>
  <si>
    <t>63</t>
  </si>
  <si>
    <t>64</t>
  </si>
  <si>
    <t>65</t>
  </si>
  <si>
    <t>66</t>
  </si>
  <si>
    <t>67</t>
  </si>
  <si>
    <t>68</t>
  </si>
  <si>
    <t>69</t>
  </si>
  <si>
    <t>Очистка и благоустройство озера у с. Старое Мокшино Аксубаевского муниципального района Республики Татарстан</t>
  </si>
  <si>
    <t>70</t>
  </si>
  <si>
    <t>*** Наименования и лимиты финансирования мероприятий Программы указаны с учетом постановления КМ РТ "О внесении изменений в Программу, утвержденную ПКМ РТ от 28.12.2013 № 1083 "Об утверждении ГП "Охрана окружающей среды, воспроизводство и использование природных ресурсов РТ" от 04.05.2021 № 304, Закона РТ от 27.11.2020 № 78-ЗРТ "О бюджете РТ на 2021 год и на плановый период 2022 и 2023 годов", сводной бюджетной росписи по состоянию на 01.07.2021</t>
  </si>
  <si>
    <t>Доля контейнерных площадок, оборудованных для осуществления раздельного накопления ТКО, процентов*</t>
  </si>
  <si>
    <t>Доля выполненных Министерством экологии и природных ресурсов РТ в установленные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по которым указанными лицами установлен контрольный срок выполнения, процентов</t>
  </si>
  <si>
    <t>Доля выполненных Министерством экологии и природных ресурсов РТ в установленные сроки поручений Президента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контрольный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</si>
  <si>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в том числе своевременно обновленных отчетов в системе «Открытый Татарстан» и внесенных данных по курируемым региональным проектам в информационно-аналитическую систему Республики Татарстан по направле-нию «Контроль национальных проектов»,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</si>
</sst>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"/>
    <numFmt numFmtId="169" formatCode="0.000"/>
    <numFmt numFmtId="170" formatCode="0.0000"/>
    <numFmt numFmtId="171" formatCode="#,##0.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34">
    <xf numFmtId="0" fontId="0" fillId="0" borderId="0" xfId="0"/>
    <xf numFmtId="0" fontId="22" fillId="24" borderId="0" xfId="0" applyFont="1" applyFill="1"/>
    <xf numFmtId="0" fontId="24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4" fontId="24" fillId="24" borderId="0" xfId="0" applyNumberFormat="1" applyFont="1" applyFill="1"/>
    <xf numFmtId="0" fontId="26" fillId="24" borderId="10" xfId="0" applyFont="1" applyFill="1" applyBorder="1" applyAlignment="1">
      <alignment vertical="top" wrapText="1"/>
    </xf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167" fontId="24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/>
    </xf>
    <xf numFmtId="167" fontId="25" fillId="24" borderId="13" xfId="0" applyNumberFormat="1" applyFont="1" applyFill="1" applyBorder="1" applyAlignment="1">
      <alignment vertical="top"/>
    </xf>
    <xf numFmtId="167" fontId="25" fillId="24" borderId="14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vertical="top" wrapText="1"/>
    </xf>
    <xf numFmtId="4" fontId="4" fillId="24" borderId="13" xfId="1" applyNumberFormat="1" applyFont="1" applyFill="1" applyBorder="1" applyAlignment="1">
      <alignment vertical="top" wrapText="1"/>
    </xf>
    <xf numFmtId="2" fontId="4" fillId="24" borderId="13" xfId="0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0" fillId="24" borderId="0" xfId="0" applyFont="1" applyFill="1" applyBorder="1"/>
    <xf numFmtId="4" fontId="25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 vertical="top" wrapText="1"/>
    </xf>
    <xf numFmtId="167" fontId="25" fillId="24" borderId="10" xfId="0" applyNumberFormat="1" applyFont="1" applyFill="1" applyBorder="1" applyAlignment="1">
      <alignment horizontal="center" vertical="top"/>
    </xf>
    <xf numFmtId="0" fontId="25" fillId="24" borderId="0" xfId="0" applyFont="1" applyFill="1" applyBorder="1" applyAlignment="1">
      <alignment vertical="top"/>
    </xf>
    <xf numFmtId="0" fontId="22" fillId="24" borderId="12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horizontal="left" vertical="top" wrapText="1"/>
    </xf>
    <xf numFmtId="0" fontId="24" fillId="24" borderId="21" xfId="0" applyFont="1" applyFill="1" applyBorder="1" applyAlignment="1">
      <alignment vertical="top"/>
    </xf>
    <xf numFmtId="0" fontId="24" fillId="24" borderId="18" xfId="0" applyFont="1" applyFill="1" applyBorder="1" applyAlignment="1">
      <alignment vertical="top"/>
    </xf>
    <xf numFmtId="0" fontId="24" fillId="24" borderId="19" xfId="0" applyFont="1" applyFill="1" applyBorder="1" applyAlignment="1">
      <alignment vertical="top"/>
    </xf>
    <xf numFmtId="4" fontId="25" fillId="24" borderId="10" xfId="0" applyNumberFormat="1" applyFont="1" applyFill="1" applyBorder="1" applyAlignment="1">
      <alignment vertical="top"/>
    </xf>
    <xf numFmtId="0" fontId="22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/>
    </xf>
    <xf numFmtId="167" fontId="30" fillId="24" borderId="10" xfId="0" applyNumberFormat="1" applyFont="1" applyFill="1" applyBorder="1" applyAlignment="1">
      <alignment horizontal="center" vertical="top"/>
    </xf>
    <xf numFmtId="0" fontId="30" fillId="24" borderId="20" xfId="0" applyFont="1" applyFill="1" applyBorder="1" applyAlignment="1">
      <alignment vertical="top"/>
    </xf>
    <xf numFmtId="167" fontId="24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/>
    </xf>
    <xf numFmtId="167" fontId="0" fillId="24" borderId="0" xfId="0" applyNumberFormat="1" applyFont="1" applyFill="1"/>
    <xf numFmtId="167" fontId="24" fillId="24" borderId="0" xfId="0" applyNumberFormat="1" applyFont="1" applyFill="1"/>
    <xf numFmtId="167" fontId="25" fillId="24" borderId="0" xfId="0" applyNumberFormat="1" applyFont="1" applyFill="1" applyBorder="1" applyAlignment="1">
      <alignment vertical="top" wrapText="1"/>
    </xf>
    <xf numFmtId="0" fontId="3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168" fontId="0" fillId="24" borderId="0" xfId="0" applyNumberFormat="1" applyFont="1" applyFill="1" applyAlignment="1">
      <alignment wrapText="1"/>
    </xf>
    <xf numFmtId="0" fontId="3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wrapText="1"/>
    </xf>
    <xf numFmtId="0" fontId="31" fillId="24" borderId="0" xfId="0" applyFont="1" applyFill="1" applyAlignment="1">
      <alignment horizontal="left" vertical="center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center" vertical="top"/>
    </xf>
    <xf numFmtId="0" fontId="31" fillId="24" borderId="0" xfId="0" applyFont="1" applyFill="1" applyAlignment="1">
      <alignment wrapText="1"/>
    </xf>
    <xf numFmtId="0" fontId="31" fillId="24" borderId="0" xfId="0" applyFont="1" applyFill="1"/>
    <xf numFmtId="0" fontId="32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wrapText="1"/>
    </xf>
    <xf numFmtId="0" fontId="33" fillId="24" borderId="0" xfId="0" applyFont="1" applyFill="1"/>
    <xf numFmtId="0" fontId="33" fillId="24" borderId="0" xfId="0" applyFont="1" applyFill="1" applyAlignment="1">
      <alignment horizontal="center"/>
    </xf>
    <xf numFmtId="4" fontId="33" fillId="24" borderId="0" xfId="0" applyNumberFormat="1" applyFont="1" applyFill="1"/>
    <xf numFmtId="167" fontId="33" fillId="24" borderId="0" xfId="0" applyNumberFormat="1" applyFont="1" applyFill="1"/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2" fontId="30" fillId="24" borderId="10" xfId="0" applyNumberFormat="1" applyFont="1" applyFill="1" applyBorder="1" applyAlignment="1">
      <alignment vertical="top" wrapText="1"/>
    </xf>
    <xf numFmtId="0" fontId="33" fillId="24" borderId="0" xfId="0" applyFont="1" applyFill="1" applyAlignment="1">
      <alignment vertical="center"/>
    </xf>
    <xf numFmtId="0" fontId="33" fillId="24" borderId="0" xfId="0" applyFont="1" applyFill="1" applyAlignment="1">
      <alignment horizontal="left" vertical="center"/>
    </xf>
    <xf numFmtId="4" fontId="24" fillId="24" borderId="10" xfId="0" applyNumberFormat="1" applyFont="1" applyFill="1" applyBorder="1" applyAlignment="1">
      <alignment horizontal="center" vertical="top" wrapText="1"/>
    </xf>
    <xf numFmtId="2" fontId="4" fillId="24" borderId="10" xfId="1" applyNumberFormat="1" applyFont="1" applyFill="1" applyBorder="1" applyAlignment="1">
      <alignment horizontal="left" vertical="top" wrapText="1"/>
    </xf>
    <xf numFmtId="169" fontId="4" fillId="24" borderId="14" xfId="0" applyNumberFormat="1" applyFont="1" applyFill="1" applyBorder="1" applyAlignment="1">
      <alignment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vertical="top" wrapText="1"/>
    </xf>
    <xf numFmtId="4" fontId="25" fillId="24" borderId="10" xfId="1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167" fontId="25" fillId="24" borderId="19" xfId="0" applyNumberFormat="1" applyFont="1" applyFill="1" applyBorder="1" applyAlignment="1">
      <alignment vertical="top"/>
    </xf>
    <xf numFmtId="167" fontId="25" fillId="24" borderId="22" xfId="0" applyNumberFormat="1" applyFont="1" applyFill="1" applyBorder="1" applyAlignment="1">
      <alignment vertical="top"/>
    </xf>
    <xf numFmtId="0" fontId="4" fillId="24" borderId="10" xfId="1" applyFont="1" applyFill="1" applyBorder="1" applyAlignment="1">
      <alignment horizontal="left"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164" fontId="4" fillId="24" borderId="13" xfId="0" applyNumberFormat="1" applyFont="1" applyFill="1" applyBorder="1" applyAlignment="1">
      <alignment vertical="top" wrapText="1"/>
    </xf>
    <xf numFmtId="0" fontId="4" fillId="24" borderId="12" xfId="1" applyFont="1" applyFill="1" applyBorder="1" applyAlignment="1">
      <alignment vertical="top" wrapText="1"/>
    </xf>
    <xf numFmtId="0" fontId="4" fillId="24" borderId="10" xfId="0" applyNumberFormat="1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0" fontId="4" fillId="24" borderId="10" xfId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vertical="top" wrapText="1"/>
    </xf>
    <xf numFmtId="0" fontId="4" fillId="24" borderId="14" xfId="1" applyFont="1" applyFill="1" applyBorder="1" applyAlignment="1">
      <alignment vertical="top" wrapText="1"/>
    </xf>
    <xf numFmtId="170" fontId="4" fillId="24" borderId="14" xfId="0" applyNumberFormat="1" applyFont="1" applyFill="1" applyBorder="1" applyAlignment="1">
      <alignment horizontal="center" vertical="top" wrapText="1"/>
    </xf>
    <xf numFmtId="0" fontId="4" fillId="24" borderId="12" xfId="0" applyNumberFormat="1" applyFont="1" applyFill="1" applyBorder="1" applyAlignment="1">
      <alignment vertical="top" wrapText="1"/>
    </xf>
    <xf numFmtId="0" fontId="4" fillId="24" borderId="13" xfId="0" applyNumberFormat="1" applyFont="1" applyFill="1" applyBorder="1" applyAlignment="1">
      <alignment vertical="top" wrapText="1"/>
    </xf>
    <xf numFmtId="3" fontId="4" fillId="24" borderId="13" xfId="0" applyNumberFormat="1" applyFont="1" applyFill="1" applyBorder="1" applyAlignment="1">
      <alignment vertical="top" wrapText="1"/>
    </xf>
    <xf numFmtId="167" fontId="4" fillId="24" borderId="13" xfId="0" applyNumberFormat="1" applyFont="1" applyFill="1" applyBorder="1" applyAlignment="1">
      <alignment horizontal="center" vertical="top" wrapText="1"/>
    </xf>
    <xf numFmtId="3" fontId="4" fillId="24" borderId="13" xfId="0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vertical="top" wrapText="1"/>
    </xf>
    <xf numFmtId="3" fontId="4" fillId="24" borderId="12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2" fontId="26" fillId="24" borderId="12" xfId="0" applyNumberFormat="1" applyFont="1" applyFill="1" applyBorder="1" applyAlignment="1">
      <alignment vertical="top" wrapText="1"/>
    </xf>
    <xf numFmtId="4" fontId="25" fillId="24" borderId="22" xfId="1" applyNumberFormat="1" applyFont="1" applyFill="1" applyBorder="1" applyAlignment="1">
      <alignment vertical="top" wrapText="1"/>
    </xf>
    <xf numFmtId="4" fontId="25" fillId="24" borderId="14" xfId="1" applyNumberFormat="1" applyFont="1" applyFill="1" applyBorder="1" applyAlignment="1">
      <alignment vertical="top" wrapText="1"/>
    </xf>
    <xf numFmtId="167" fontId="25" fillId="24" borderId="14" xfId="1" applyNumberFormat="1" applyFont="1" applyFill="1" applyBorder="1" applyAlignment="1">
      <alignment vertical="top" wrapText="1"/>
    </xf>
    <xf numFmtId="4" fontId="25" fillId="24" borderId="0" xfId="0" applyNumberFormat="1" applyFont="1" applyFill="1" applyAlignment="1">
      <alignment horizontal="center" vertical="top" wrapText="1"/>
    </xf>
    <xf numFmtId="4" fontId="25" fillId="24" borderId="19" xfId="1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vertical="top" wrapText="1"/>
    </xf>
    <xf numFmtId="4" fontId="30" fillId="24" borderId="10" xfId="0" applyNumberFormat="1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/>
    </xf>
    <xf numFmtId="4" fontId="25" fillId="24" borderId="14" xfId="0" applyNumberFormat="1" applyFont="1" applyFill="1" applyBorder="1" applyAlignment="1">
      <alignment vertical="top"/>
    </xf>
    <xf numFmtId="49" fontId="4" fillId="24" borderId="10" xfId="0" applyNumberFormat="1" applyFont="1" applyFill="1" applyBorder="1" applyAlignment="1">
      <alignment horizontal="center" vertical="top"/>
    </xf>
    <xf numFmtId="164" fontId="4" fillId="24" borderId="14" xfId="0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center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3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top" wrapText="1"/>
    </xf>
    <xf numFmtId="4" fontId="25" fillId="24" borderId="19" xfId="1" applyNumberFormat="1" applyFont="1" applyFill="1" applyBorder="1" applyAlignment="1">
      <alignment horizontal="center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167" fontId="25" fillId="24" borderId="14" xfId="1" applyNumberFormat="1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167" fontId="25" fillId="24" borderId="13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4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1" fontId="4" fillId="24" borderId="13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/>
    </xf>
    <xf numFmtId="0" fontId="4" fillId="24" borderId="12" xfId="0" applyNumberFormat="1" applyFont="1" applyFill="1" applyBorder="1" applyAlignment="1">
      <alignment horizontal="center" vertical="top" wrapText="1"/>
    </xf>
    <xf numFmtId="0" fontId="31" fillId="24" borderId="14" xfId="0" applyFont="1" applyFill="1" applyBorder="1" applyAlignment="1"/>
    <xf numFmtId="171" fontId="25" fillId="24" borderId="10" xfId="1" applyNumberFormat="1" applyFont="1" applyFill="1" applyBorder="1" applyAlignment="1">
      <alignment horizontal="center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3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4" fontId="4" fillId="24" borderId="12" xfId="1" applyNumberFormat="1" applyFont="1" applyFill="1" applyBorder="1" applyAlignment="1">
      <alignment horizontal="left" vertical="top" wrapText="1"/>
    </xf>
    <xf numFmtId="4" fontId="4" fillId="24" borderId="13" xfId="1" applyNumberFormat="1" applyFont="1" applyFill="1" applyBorder="1" applyAlignment="1">
      <alignment horizontal="left" vertical="top" wrapText="1"/>
    </xf>
    <xf numFmtId="4" fontId="25" fillId="24" borderId="19" xfId="1" applyNumberFormat="1" applyFont="1" applyFill="1" applyBorder="1" applyAlignment="1">
      <alignment horizontal="center" vertical="top" wrapText="1"/>
    </xf>
    <xf numFmtId="0" fontId="4" fillId="24" borderId="12" xfId="0" applyNumberFormat="1" applyFont="1" applyFill="1" applyBorder="1" applyAlignment="1">
      <alignment horizontal="left" vertical="top" wrapText="1"/>
    </xf>
    <xf numFmtId="0" fontId="4" fillId="24" borderId="13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167" fontId="25" fillId="24" borderId="14" xfId="1" applyNumberFormat="1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2" fontId="4" fillId="24" borderId="12" xfId="0" applyNumberFormat="1" applyFont="1" applyFill="1" applyBorder="1" applyAlignment="1">
      <alignment horizontal="left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4" xfId="0" applyNumberFormat="1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2" xfId="0" applyNumberFormat="1" applyFont="1" applyFill="1" applyBorder="1" applyAlignment="1">
      <alignment horizontal="center" vertical="top" wrapText="1"/>
    </xf>
    <xf numFmtId="4" fontId="25" fillId="24" borderId="14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/>
    <xf numFmtId="4" fontId="0" fillId="24" borderId="14" xfId="0" applyNumberFormat="1" applyFont="1" applyFill="1" applyBorder="1"/>
    <xf numFmtId="0" fontId="4" fillId="24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 vertical="center" wrapText="1"/>
    </xf>
    <xf numFmtId="167" fontId="25" fillId="24" borderId="13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" fontId="4" fillId="24" borderId="13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horizontal="left" vertical="top" wrapText="1"/>
    </xf>
    <xf numFmtId="0" fontId="26" fillId="24" borderId="13" xfId="0" applyFont="1" applyFill="1" applyBorder="1" applyAlignment="1">
      <alignment horizontal="left" vertical="top" wrapText="1"/>
    </xf>
    <xf numFmtId="0" fontId="26" fillId="24" borderId="14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top"/>
    </xf>
    <xf numFmtId="2" fontId="4" fillId="24" borderId="12" xfId="0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/>
    </xf>
    <xf numFmtId="0" fontId="4" fillId="24" borderId="19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center" vertical="top"/>
    </xf>
    <xf numFmtId="4" fontId="25" fillId="24" borderId="13" xfId="0" applyNumberFormat="1" applyFont="1" applyFill="1" applyBorder="1" applyAlignment="1">
      <alignment horizontal="center" vertical="top" wrapText="1"/>
    </xf>
  </cellXfs>
  <cellStyles count="10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CCFFFF"/>
      <color rgb="FFFEE9D8"/>
      <color rgb="FFFFFFCC"/>
      <color rgb="FF99FF33"/>
      <color rgb="FFFFFF99"/>
      <color rgb="FFCCFFCC"/>
      <color rgb="FFCCFF66"/>
      <color rgb="FF66FF99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view="pageBreakPreview" topLeftCell="A79" zoomScale="90" zoomScaleNormal="100" zoomScaleSheetLayoutView="90" workbookViewId="0">
      <selection activeCell="G82" sqref="G82"/>
    </sheetView>
  </sheetViews>
  <sheetFormatPr defaultRowHeight="15" x14ac:dyDescent="0.2"/>
  <cols>
    <col min="1" max="1" width="5.5703125" style="12" customWidth="1"/>
    <col min="2" max="2" width="49.85546875" style="6" customWidth="1"/>
    <col min="3" max="3" width="13.7109375" style="6" customWidth="1"/>
    <col min="4" max="4" width="22.28515625" style="10" customWidth="1"/>
    <col min="5" max="5" width="21.140625" style="10" customWidth="1"/>
    <col min="6" max="6" width="20.42578125" style="10" customWidth="1"/>
    <col min="7" max="7" width="8.42578125" style="48" customWidth="1"/>
    <col min="8" max="8" width="31.28515625" style="6" customWidth="1"/>
    <col min="9" max="10" width="9.28515625" style="6" customWidth="1"/>
    <col min="11" max="11" width="9" style="6" customWidth="1"/>
    <col min="12" max="12" width="9.7109375" style="6" customWidth="1"/>
    <col min="13" max="13" width="9.140625" style="12" customWidth="1"/>
    <col min="14" max="14" width="9.140625" style="6" customWidth="1"/>
    <col min="15" max="15" width="17.5703125" style="51" hidden="1" customWidth="1"/>
    <col min="16" max="16" width="22.28515625" style="52" hidden="1" customWidth="1"/>
    <col min="17" max="17" width="10.7109375" style="52" hidden="1" customWidth="1"/>
    <col min="18" max="18" width="18.85546875" style="52" hidden="1" customWidth="1"/>
    <col min="19" max="19" width="0" style="52" hidden="1" customWidth="1"/>
    <col min="20" max="20" width="0" style="6" hidden="1" customWidth="1"/>
    <col min="21" max="16384" width="9.140625" style="6"/>
  </cols>
  <sheetData>
    <row r="1" spans="1:19" ht="15.75" x14ac:dyDescent="0.25">
      <c r="N1" s="9" t="s">
        <v>33</v>
      </c>
    </row>
    <row r="2" spans="1:19" ht="15.75" x14ac:dyDescent="0.25">
      <c r="N2" s="9" t="s">
        <v>34</v>
      </c>
    </row>
    <row r="3" spans="1:19" ht="15.75" x14ac:dyDescent="0.25">
      <c r="N3" s="9" t="s">
        <v>35</v>
      </c>
    </row>
    <row r="4" spans="1:19" ht="32.25" customHeight="1" x14ac:dyDescent="0.2">
      <c r="B4" s="211" t="s">
        <v>8</v>
      </c>
      <c r="C4" s="212"/>
      <c r="D4" s="212"/>
      <c r="E4" s="213"/>
      <c r="F4" s="205" t="s">
        <v>166</v>
      </c>
      <c r="G4" s="206"/>
      <c r="H4" s="206"/>
      <c r="I4" s="206"/>
      <c r="J4" s="206"/>
      <c r="K4" s="206"/>
      <c r="L4" s="206"/>
      <c r="M4" s="206"/>
      <c r="N4" s="207"/>
    </row>
    <row r="5" spans="1:19" ht="15.75" x14ac:dyDescent="0.2">
      <c r="B5" s="214" t="s">
        <v>6</v>
      </c>
      <c r="C5" s="214"/>
      <c r="D5" s="214"/>
      <c r="E5" s="214"/>
      <c r="F5" s="205" t="s">
        <v>7</v>
      </c>
      <c r="G5" s="206"/>
      <c r="H5" s="206"/>
      <c r="I5" s="206"/>
      <c r="J5" s="206"/>
      <c r="K5" s="206"/>
      <c r="L5" s="206"/>
      <c r="M5" s="206"/>
      <c r="N5" s="207"/>
    </row>
    <row r="6" spans="1:19" ht="66" customHeight="1" x14ac:dyDescent="0.2">
      <c r="B6" s="214" t="s">
        <v>9</v>
      </c>
      <c r="C6" s="214"/>
      <c r="D6" s="214"/>
      <c r="E6" s="214"/>
      <c r="F6" s="205" t="s">
        <v>247</v>
      </c>
      <c r="G6" s="206"/>
      <c r="H6" s="206"/>
      <c r="I6" s="206"/>
      <c r="J6" s="206"/>
      <c r="K6" s="206"/>
      <c r="L6" s="206"/>
      <c r="M6" s="206"/>
      <c r="N6" s="207"/>
    </row>
    <row r="7" spans="1:19" ht="31.5" customHeight="1" x14ac:dyDescent="0.2">
      <c r="B7" s="214" t="s">
        <v>0</v>
      </c>
      <c r="C7" s="214"/>
      <c r="D7" s="214"/>
      <c r="E7" s="214"/>
      <c r="F7" s="205" t="s">
        <v>156</v>
      </c>
      <c r="G7" s="206"/>
      <c r="H7" s="206"/>
      <c r="I7" s="206"/>
      <c r="J7" s="206"/>
      <c r="K7" s="206"/>
      <c r="L7" s="206"/>
      <c r="M7" s="206"/>
      <c r="N7" s="207"/>
    </row>
    <row r="8" spans="1:19" ht="20.25" customHeight="1" x14ac:dyDescent="0.3">
      <c r="A8" s="3"/>
      <c r="B8" s="1"/>
      <c r="D8" s="7" t="s">
        <v>248</v>
      </c>
      <c r="E8" s="7"/>
      <c r="F8" s="7"/>
      <c r="G8" s="49"/>
      <c r="H8" s="2"/>
      <c r="I8" s="2"/>
      <c r="J8" s="1"/>
      <c r="K8" s="1"/>
      <c r="L8" s="1"/>
      <c r="M8" s="3"/>
      <c r="N8" s="1"/>
    </row>
    <row r="9" spans="1:19" s="1" customFormat="1" ht="15.75" customHeight="1" x14ac:dyDescent="0.25">
      <c r="A9" s="219" t="s">
        <v>4</v>
      </c>
      <c r="B9" s="215" t="s">
        <v>40</v>
      </c>
      <c r="C9" s="215" t="s">
        <v>32</v>
      </c>
      <c r="D9" s="220" t="s">
        <v>60</v>
      </c>
      <c r="E9" s="220" t="s">
        <v>88</v>
      </c>
      <c r="F9" s="208" t="s">
        <v>36</v>
      </c>
      <c r="G9" s="217" t="s">
        <v>37</v>
      </c>
      <c r="H9" s="215" t="s">
        <v>5</v>
      </c>
      <c r="I9" s="216" t="s">
        <v>1</v>
      </c>
      <c r="J9" s="216"/>
      <c r="K9" s="216"/>
      <c r="L9" s="216"/>
      <c r="M9" s="216"/>
      <c r="N9" s="216"/>
      <c r="O9" s="53"/>
      <c r="P9" s="54"/>
      <c r="Q9" s="54"/>
      <c r="R9" s="54"/>
      <c r="S9" s="54"/>
    </row>
    <row r="10" spans="1:19" s="1" customFormat="1" ht="15.75" customHeight="1" x14ac:dyDescent="0.2">
      <c r="A10" s="219"/>
      <c r="B10" s="215"/>
      <c r="C10" s="215"/>
      <c r="D10" s="220"/>
      <c r="E10" s="220"/>
      <c r="F10" s="209"/>
      <c r="G10" s="217"/>
      <c r="H10" s="215"/>
      <c r="I10" s="215" t="s">
        <v>38</v>
      </c>
      <c r="J10" s="215"/>
      <c r="K10" s="215" t="s">
        <v>39</v>
      </c>
      <c r="L10" s="215"/>
      <c r="M10" s="215" t="s">
        <v>44</v>
      </c>
      <c r="N10" s="215" t="s">
        <v>43</v>
      </c>
      <c r="O10" s="53"/>
      <c r="P10" s="54"/>
      <c r="Q10" s="54"/>
      <c r="R10" s="54"/>
      <c r="S10" s="54"/>
    </row>
    <row r="11" spans="1:19" s="1" customFormat="1" ht="126.75" customHeight="1" x14ac:dyDescent="0.2">
      <c r="A11" s="219"/>
      <c r="B11" s="215"/>
      <c r="C11" s="215"/>
      <c r="D11" s="220"/>
      <c r="E11" s="220"/>
      <c r="F11" s="210"/>
      <c r="G11" s="217"/>
      <c r="H11" s="215"/>
      <c r="I11" s="155" t="s">
        <v>2</v>
      </c>
      <c r="J11" s="155" t="s">
        <v>3</v>
      </c>
      <c r="K11" s="155" t="s">
        <v>2</v>
      </c>
      <c r="L11" s="155" t="s">
        <v>3</v>
      </c>
      <c r="M11" s="215"/>
      <c r="N11" s="215"/>
      <c r="O11" s="53"/>
      <c r="P11" s="54"/>
      <c r="Q11" s="54"/>
      <c r="R11" s="54"/>
      <c r="S11" s="54"/>
    </row>
    <row r="12" spans="1:19" s="1" customFormat="1" ht="15.75" customHeight="1" x14ac:dyDescent="0.25">
      <c r="A12" s="156">
        <v>1</v>
      </c>
      <c r="B12" s="156">
        <v>2</v>
      </c>
      <c r="C12" s="156">
        <v>3</v>
      </c>
      <c r="D12" s="30">
        <v>4</v>
      </c>
      <c r="E12" s="30">
        <v>5</v>
      </c>
      <c r="F12" s="30">
        <v>6</v>
      </c>
      <c r="G12" s="30">
        <v>7</v>
      </c>
      <c r="H12" s="156">
        <v>8</v>
      </c>
      <c r="I12" s="156">
        <v>9</v>
      </c>
      <c r="J12" s="156">
        <v>10</v>
      </c>
      <c r="K12" s="156">
        <v>11</v>
      </c>
      <c r="L12" s="156">
        <v>12</v>
      </c>
      <c r="M12" s="156">
        <v>13</v>
      </c>
      <c r="N12" s="156">
        <v>14</v>
      </c>
      <c r="O12" s="53"/>
      <c r="P12" s="54"/>
      <c r="Q12" s="54"/>
      <c r="R12" s="54"/>
      <c r="S12" s="54"/>
    </row>
    <row r="13" spans="1:19" ht="46.5" customHeight="1" x14ac:dyDescent="0.2">
      <c r="A13" s="47"/>
      <c r="B13" s="8" t="s">
        <v>167</v>
      </c>
      <c r="C13" s="5" t="s">
        <v>10</v>
      </c>
      <c r="D13" s="78">
        <f>SUM(D14:D32)</f>
        <v>78024.100000000006</v>
      </c>
      <c r="E13" s="78">
        <f>SUM(E14:E32)</f>
        <v>74365</v>
      </c>
      <c r="F13" s="78">
        <f>SUM(F14:F32)</f>
        <v>5081.1341199999997</v>
      </c>
      <c r="G13" s="46">
        <f t="shared" ref="G13:G27" si="0">F13/E13*100</f>
        <v>6.8326956498352711</v>
      </c>
      <c r="H13" s="59"/>
      <c r="I13" s="36"/>
      <c r="J13" s="36"/>
      <c r="K13" s="36"/>
      <c r="L13" s="36"/>
      <c r="M13" s="60"/>
      <c r="N13" s="36"/>
      <c r="R13" s="55"/>
    </row>
    <row r="14" spans="1:19" ht="112.5" customHeight="1" x14ac:dyDescent="0.2">
      <c r="A14" s="47">
        <v>1</v>
      </c>
      <c r="B14" s="79" t="s">
        <v>199</v>
      </c>
      <c r="C14" s="80" t="s">
        <v>10</v>
      </c>
      <c r="D14" s="152">
        <v>3689.1</v>
      </c>
      <c r="E14" s="152">
        <v>3689.1</v>
      </c>
      <c r="F14" s="148">
        <v>0</v>
      </c>
      <c r="G14" s="32">
        <f t="shared" si="0"/>
        <v>0</v>
      </c>
      <c r="H14" s="36" t="s">
        <v>145</v>
      </c>
      <c r="I14" s="60" t="s">
        <v>21</v>
      </c>
      <c r="J14" s="60">
        <v>94</v>
      </c>
      <c r="K14" s="60" t="s">
        <v>21</v>
      </c>
      <c r="L14" s="60">
        <v>94</v>
      </c>
      <c r="M14" s="81">
        <v>100</v>
      </c>
      <c r="N14" s="60" t="s">
        <v>21</v>
      </c>
    </row>
    <row r="15" spans="1:19" ht="78.75" x14ac:dyDescent="0.2">
      <c r="A15" s="47">
        <f>A14+1</f>
        <v>2</v>
      </c>
      <c r="B15" s="79" t="s">
        <v>249</v>
      </c>
      <c r="C15" s="80" t="s">
        <v>10</v>
      </c>
      <c r="D15" s="152">
        <v>200</v>
      </c>
      <c r="E15" s="152">
        <v>200</v>
      </c>
      <c r="F15" s="148">
        <v>0</v>
      </c>
      <c r="G15" s="32">
        <f t="shared" ref="G15:G17" si="1">F15/E15*100</f>
        <v>0</v>
      </c>
      <c r="H15" s="181" t="s">
        <v>57</v>
      </c>
      <c r="I15" s="190">
        <v>39</v>
      </c>
      <c r="J15" s="190">
        <v>39</v>
      </c>
      <c r="K15" s="190">
        <v>39</v>
      </c>
      <c r="L15" s="190">
        <v>39</v>
      </c>
      <c r="M15" s="188">
        <v>100</v>
      </c>
      <c r="N15" s="190">
        <v>39</v>
      </c>
    </row>
    <row r="16" spans="1:19" ht="63" x14ac:dyDescent="0.2">
      <c r="A16" s="47">
        <f>A15+1</f>
        <v>3</v>
      </c>
      <c r="B16" s="79" t="s">
        <v>200</v>
      </c>
      <c r="C16" s="80" t="s">
        <v>10</v>
      </c>
      <c r="D16" s="152">
        <v>36275</v>
      </c>
      <c r="E16" s="152">
        <v>36275</v>
      </c>
      <c r="F16" s="148">
        <v>0</v>
      </c>
      <c r="G16" s="32">
        <f t="shared" si="1"/>
        <v>0</v>
      </c>
      <c r="H16" s="182"/>
      <c r="I16" s="191"/>
      <c r="J16" s="191"/>
      <c r="K16" s="191"/>
      <c r="L16" s="191"/>
      <c r="M16" s="189"/>
      <c r="N16" s="191"/>
    </row>
    <row r="17" spans="1:22" ht="79.5" customHeight="1" x14ac:dyDescent="0.2">
      <c r="A17" s="47">
        <f t="shared" ref="A17:A32" si="2">A16+1</f>
        <v>4</v>
      </c>
      <c r="B17" s="79" t="s">
        <v>45</v>
      </c>
      <c r="C17" s="4" t="s">
        <v>10</v>
      </c>
      <c r="D17" s="148">
        <v>1350</v>
      </c>
      <c r="E17" s="148">
        <v>283.89999999999998</v>
      </c>
      <c r="F17" s="148">
        <v>0</v>
      </c>
      <c r="G17" s="32">
        <f t="shared" si="1"/>
        <v>0</v>
      </c>
      <c r="H17" s="20" t="s">
        <v>63</v>
      </c>
      <c r="I17" s="131">
        <v>5</v>
      </c>
      <c r="J17" s="131">
        <v>5</v>
      </c>
      <c r="K17" s="131">
        <v>6</v>
      </c>
      <c r="L17" s="131">
        <v>6</v>
      </c>
      <c r="M17" s="129">
        <v>100</v>
      </c>
      <c r="N17" s="131">
        <v>6</v>
      </c>
      <c r="O17" s="51" t="s">
        <v>105</v>
      </c>
    </row>
    <row r="18" spans="1:22" ht="81" customHeight="1" x14ac:dyDescent="0.2">
      <c r="A18" s="47">
        <f t="shared" si="2"/>
        <v>5</v>
      </c>
      <c r="B18" s="79" t="s">
        <v>46</v>
      </c>
      <c r="C18" s="4" t="s">
        <v>10</v>
      </c>
      <c r="D18" s="148">
        <v>900</v>
      </c>
      <c r="E18" s="148">
        <v>0</v>
      </c>
      <c r="F18" s="148">
        <v>0</v>
      </c>
      <c r="G18" s="32">
        <v>0</v>
      </c>
      <c r="H18" s="21"/>
      <c r="I18" s="21"/>
      <c r="J18" s="21"/>
      <c r="K18" s="21"/>
      <c r="L18" s="21"/>
      <c r="M18" s="82"/>
      <c r="N18" s="21"/>
      <c r="O18" s="51" t="s">
        <v>104</v>
      </c>
    </row>
    <row r="19" spans="1:22" ht="78.75" x14ac:dyDescent="0.2">
      <c r="A19" s="47">
        <f t="shared" si="2"/>
        <v>6</v>
      </c>
      <c r="B19" s="79" t="s">
        <v>201</v>
      </c>
      <c r="C19" s="4" t="s">
        <v>10</v>
      </c>
      <c r="D19" s="148">
        <v>200</v>
      </c>
      <c r="E19" s="148">
        <v>200</v>
      </c>
      <c r="F19" s="148">
        <v>0</v>
      </c>
      <c r="G19" s="32">
        <f t="shared" si="0"/>
        <v>0</v>
      </c>
      <c r="H19" s="21" t="s">
        <v>227</v>
      </c>
      <c r="I19" s="132">
        <v>35</v>
      </c>
      <c r="J19" s="132">
        <v>35</v>
      </c>
      <c r="K19" s="132">
        <v>35</v>
      </c>
      <c r="L19" s="132">
        <v>34</v>
      </c>
      <c r="M19" s="81">
        <f t="shared" ref="M19:M21" si="3">L19/K19*100</f>
        <v>97.142857142857139</v>
      </c>
      <c r="N19" s="132">
        <v>36</v>
      </c>
      <c r="O19" s="51" t="s">
        <v>106</v>
      </c>
      <c r="U19" s="64"/>
      <c r="V19" s="63"/>
    </row>
    <row r="20" spans="1:22" ht="80.25" customHeight="1" x14ac:dyDescent="0.2">
      <c r="A20" s="47">
        <f t="shared" si="2"/>
        <v>7</v>
      </c>
      <c r="B20" s="36" t="s">
        <v>18</v>
      </c>
      <c r="C20" s="4" t="s">
        <v>10</v>
      </c>
      <c r="D20" s="148">
        <v>1500</v>
      </c>
      <c r="E20" s="148">
        <v>750</v>
      </c>
      <c r="F20" s="148">
        <v>210.29411999999999</v>
      </c>
      <c r="G20" s="32">
        <f t="shared" si="0"/>
        <v>28.039216</v>
      </c>
      <c r="H20" s="36" t="s">
        <v>178</v>
      </c>
      <c r="I20" s="60">
        <v>31</v>
      </c>
      <c r="J20" s="60">
        <v>31</v>
      </c>
      <c r="K20" s="60">
        <v>35</v>
      </c>
      <c r="L20" s="60">
        <v>35</v>
      </c>
      <c r="M20" s="81">
        <f t="shared" si="3"/>
        <v>100</v>
      </c>
      <c r="N20" s="60">
        <v>38</v>
      </c>
      <c r="U20" s="64"/>
      <c r="V20" s="63"/>
    </row>
    <row r="21" spans="1:22" ht="66" customHeight="1" x14ac:dyDescent="0.2">
      <c r="A21" s="47">
        <f t="shared" si="2"/>
        <v>8</v>
      </c>
      <c r="B21" s="36" t="s">
        <v>23</v>
      </c>
      <c r="C21" s="4" t="s">
        <v>10</v>
      </c>
      <c r="D21" s="148">
        <v>100</v>
      </c>
      <c r="E21" s="148">
        <v>99.5</v>
      </c>
      <c r="F21" s="148">
        <v>0</v>
      </c>
      <c r="G21" s="32">
        <f t="shared" si="0"/>
        <v>0</v>
      </c>
      <c r="H21" s="181" t="s">
        <v>41</v>
      </c>
      <c r="I21" s="190">
        <v>32.5</v>
      </c>
      <c r="J21" s="190">
        <v>32.5</v>
      </c>
      <c r="K21" s="190">
        <v>33</v>
      </c>
      <c r="L21" s="190">
        <v>16.5</v>
      </c>
      <c r="M21" s="188">
        <f t="shared" si="3"/>
        <v>50</v>
      </c>
      <c r="N21" s="190">
        <v>34.700000000000003</v>
      </c>
      <c r="O21" s="51" t="s">
        <v>116</v>
      </c>
    </row>
    <row r="22" spans="1:22" ht="80.25" customHeight="1" x14ac:dyDescent="0.2">
      <c r="A22" s="47">
        <f t="shared" si="2"/>
        <v>9</v>
      </c>
      <c r="B22" s="36" t="s">
        <v>19</v>
      </c>
      <c r="C22" s="4" t="s">
        <v>10</v>
      </c>
      <c r="D22" s="83">
        <v>1000</v>
      </c>
      <c r="E22" s="83">
        <v>1000</v>
      </c>
      <c r="F22" s="83">
        <v>0</v>
      </c>
      <c r="G22" s="32">
        <f t="shared" si="0"/>
        <v>0</v>
      </c>
      <c r="H22" s="196"/>
      <c r="I22" s="197"/>
      <c r="J22" s="197"/>
      <c r="K22" s="197"/>
      <c r="L22" s="197"/>
      <c r="M22" s="221"/>
      <c r="N22" s="197"/>
      <c r="O22" s="51" t="s">
        <v>117</v>
      </c>
    </row>
    <row r="23" spans="1:22" ht="47.25" x14ac:dyDescent="0.2">
      <c r="A23" s="47">
        <f t="shared" si="2"/>
        <v>10</v>
      </c>
      <c r="B23" s="21" t="s">
        <v>202</v>
      </c>
      <c r="C23" s="4" t="s">
        <v>10</v>
      </c>
      <c r="D23" s="83">
        <v>5000</v>
      </c>
      <c r="E23" s="83">
        <v>5000</v>
      </c>
      <c r="F23" s="83">
        <v>0</v>
      </c>
      <c r="G23" s="32">
        <f t="shared" si="0"/>
        <v>0</v>
      </c>
      <c r="H23" s="196"/>
      <c r="I23" s="197"/>
      <c r="J23" s="197"/>
      <c r="K23" s="197"/>
      <c r="L23" s="197"/>
      <c r="M23" s="221"/>
      <c r="N23" s="197"/>
    </row>
    <row r="24" spans="1:22" ht="47.25" x14ac:dyDescent="0.2">
      <c r="A24" s="47">
        <f t="shared" si="2"/>
        <v>11</v>
      </c>
      <c r="B24" s="21" t="s">
        <v>203</v>
      </c>
      <c r="C24" s="4" t="s">
        <v>10</v>
      </c>
      <c r="D24" s="83">
        <v>1100</v>
      </c>
      <c r="E24" s="83">
        <v>1028.5</v>
      </c>
      <c r="F24" s="83">
        <v>0</v>
      </c>
      <c r="G24" s="32">
        <f t="shared" si="0"/>
        <v>0</v>
      </c>
      <c r="H24" s="196"/>
      <c r="I24" s="197"/>
      <c r="J24" s="197"/>
      <c r="K24" s="197"/>
      <c r="L24" s="197"/>
      <c r="M24" s="221"/>
      <c r="N24" s="197"/>
    </row>
    <row r="25" spans="1:22" ht="47.25" x14ac:dyDescent="0.2">
      <c r="A25" s="47">
        <f t="shared" si="2"/>
        <v>12</v>
      </c>
      <c r="B25" s="21" t="s">
        <v>204</v>
      </c>
      <c r="C25" s="4" t="s">
        <v>10</v>
      </c>
      <c r="D25" s="83">
        <v>1000</v>
      </c>
      <c r="E25" s="83">
        <v>995</v>
      </c>
      <c r="F25" s="83">
        <v>0</v>
      </c>
      <c r="G25" s="32">
        <f t="shared" si="0"/>
        <v>0</v>
      </c>
      <c r="H25" s="182"/>
      <c r="I25" s="191"/>
      <c r="J25" s="191"/>
      <c r="K25" s="191"/>
      <c r="L25" s="191"/>
      <c r="M25" s="189"/>
      <c r="N25" s="191"/>
    </row>
    <row r="26" spans="1:22" ht="48.75" customHeight="1" x14ac:dyDescent="0.2">
      <c r="A26" s="47">
        <f t="shared" si="2"/>
        <v>13</v>
      </c>
      <c r="B26" s="22" t="s">
        <v>89</v>
      </c>
      <c r="C26" s="4" t="s">
        <v>10</v>
      </c>
      <c r="D26" s="83">
        <v>8960</v>
      </c>
      <c r="E26" s="83">
        <f>2250+6700</f>
        <v>8950</v>
      </c>
      <c r="F26" s="83">
        <v>2685</v>
      </c>
      <c r="G26" s="32">
        <f t="shared" si="0"/>
        <v>30</v>
      </c>
      <c r="H26" s="181" t="s">
        <v>26</v>
      </c>
      <c r="I26" s="131">
        <v>925</v>
      </c>
      <c r="J26" s="131">
        <v>925</v>
      </c>
      <c r="K26" s="131">
        <v>930</v>
      </c>
      <c r="L26" s="131">
        <v>473</v>
      </c>
      <c r="M26" s="129">
        <f t="shared" ref="M26" si="4">L26/K26*100</f>
        <v>50.860215053763433</v>
      </c>
      <c r="N26" s="131">
        <v>935</v>
      </c>
      <c r="O26" s="51" t="s">
        <v>90</v>
      </c>
      <c r="P26" s="52" t="s">
        <v>91</v>
      </c>
      <c r="Q26" s="52" t="s">
        <v>93</v>
      </c>
      <c r="R26" s="52" t="s">
        <v>94</v>
      </c>
    </row>
    <row r="27" spans="1:22" ht="63" x14ac:dyDescent="0.2">
      <c r="A27" s="47">
        <f t="shared" si="2"/>
        <v>14</v>
      </c>
      <c r="B27" s="22" t="s">
        <v>205</v>
      </c>
      <c r="C27" s="4" t="s">
        <v>10</v>
      </c>
      <c r="D27" s="83">
        <v>4000</v>
      </c>
      <c r="E27" s="83">
        <v>4000</v>
      </c>
      <c r="F27" s="83">
        <v>0</v>
      </c>
      <c r="G27" s="32">
        <f t="shared" si="0"/>
        <v>0</v>
      </c>
      <c r="H27" s="196"/>
      <c r="I27" s="139"/>
      <c r="J27" s="139"/>
      <c r="K27" s="139"/>
      <c r="L27" s="139"/>
      <c r="M27" s="157"/>
      <c r="N27" s="139"/>
    </row>
    <row r="28" spans="1:22" ht="64.5" customHeight="1" x14ac:dyDescent="0.2">
      <c r="A28" s="47">
        <f t="shared" si="2"/>
        <v>15</v>
      </c>
      <c r="B28" s="22" t="s">
        <v>25</v>
      </c>
      <c r="C28" s="4" t="s">
        <v>10</v>
      </c>
      <c r="D28" s="83">
        <v>100</v>
      </c>
      <c r="E28" s="83">
        <v>45</v>
      </c>
      <c r="F28" s="161">
        <v>1.724</v>
      </c>
      <c r="G28" s="32">
        <f t="shared" ref="G28:G74" si="5">F28/E28*100</f>
        <v>3.8311111111111109</v>
      </c>
      <c r="H28" s="196"/>
      <c r="I28" s="27"/>
      <c r="J28" s="27"/>
      <c r="K28" s="27"/>
      <c r="L28" s="27"/>
      <c r="M28" s="84"/>
      <c r="N28" s="27"/>
    </row>
    <row r="29" spans="1:22" ht="47.25" customHeight="1" x14ac:dyDescent="0.2">
      <c r="A29" s="47">
        <f t="shared" si="2"/>
        <v>16</v>
      </c>
      <c r="B29" s="22" t="s">
        <v>206</v>
      </c>
      <c r="C29" s="4" t="s">
        <v>10</v>
      </c>
      <c r="D29" s="83">
        <v>1000</v>
      </c>
      <c r="E29" s="83">
        <v>1000</v>
      </c>
      <c r="F29" s="83">
        <v>0</v>
      </c>
      <c r="G29" s="32">
        <v>0</v>
      </c>
      <c r="H29" s="138"/>
      <c r="I29" s="27"/>
      <c r="J29" s="27"/>
      <c r="K29" s="27"/>
      <c r="L29" s="27"/>
      <c r="M29" s="84"/>
      <c r="N29" s="27"/>
    </row>
    <row r="30" spans="1:22" ht="48.75" customHeight="1" x14ac:dyDescent="0.2">
      <c r="A30" s="47">
        <f t="shared" si="2"/>
        <v>17</v>
      </c>
      <c r="B30" s="22" t="s">
        <v>47</v>
      </c>
      <c r="C30" s="4" t="s">
        <v>10</v>
      </c>
      <c r="D30" s="83">
        <v>5000</v>
      </c>
      <c r="E30" s="83">
        <f>3320+271+608</f>
        <v>4199</v>
      </c>
      <c r="F30" s="83">
        <v>996</v>
      </c>
      <c r="G30" s="32">
        <f t="shared" si="5"/>
        <v>23.719933317456537</v>
      </c>
      <c r="H30" s="27"/>
      <c r="I30" s="27"/>
      <c r="J30" s="27"/>
      <c r="K30" s="27"/>
      <c r="L30" s="27"/>
      <c r="M30" s="84"/>
      <c r="N30" s="27"/>
      <c r="O30" s="51" t="s">
        <v>92</v>
      </c>
      <c r="P30" s="73" t="s">
        <v>108</v>
      </c>
      <c r="Q30" s="73"/>
      <c r="R30" s="73"/>
      <c r="S30" s="73"/>
    </row>
    <row r="31" spans="1:22" ht="50.25" customHeight="1" x14ac:dyDescent="0.2">
      <c r="A31" s="47">
        <f t="shared" si="2"/>
        <v>18</v>
      </c>
      <c r="B31" s="22" t="s">
        <v>68</v>
      </c>
      <c r="C31" s="4" t="s">
        <v>10</v>
      </c>
      <c r="D31" s="83">
        <v>2500</v>
      </c>
      <c r="E31" s="161">
        <v>2500</v>
      </c>
      <c r="F31" s="83">
        <v>238.49600000000001</v>
      </c>
      <c r="G31" s="32">
        <f t="shared" si="5"/>
        <v>9.5398400000000017</v>
      </c>
      <c r="H31" s="27"/>
      <c r="I31" s="27"/>
      <c r="J31" s="27"/>
      <c r="K31" s="27"/>
      <c r="L31" s="27"/>
      <c r="M31" s="84"/>
      <c r="N31" s="27"/>
      <c r="O31" s="51" t="s">
        <v>107</v>
      </c>
      <c r="P31" s="74" t="s">
        <v>109</v>
      </c>
      <c r="Q31" s="74" t="s">
        <v>110</v>
      </c>
      <c r="R31" s="73"/>
      <c r="S31" s="73">
        <v>374.20800000000003</v>
      </c>
    </row>
    <row r="32" spans="1:22" ht="46.5" customHeight="1" x14ac:dyDescent="0.2">
      <c r="A32" s="47">
        <f t="shared" si="2"/>
        <v>19</v>
      </c>
      <c r="B32" s="22" t="s">
        <v>69</v>
      </c>
      <c r="C32" s="4" t="s">
        <v>10</v>
      </c>
      <c r="D32" s="83">
        <v>4150</v>
      </c>
      <c r="E32" s="83">
        <v>4150</v>
      </c>
      <c r="F32" s="83">
        <v>949.62</v>
      </c>
      <c r="G32" s="32">
        <f t="shared" si="5"/>
        <v>22.882409638554215</v>
      </c>
      <c r="H32" s="138"/>
      <c r="I32" s="139"/>
      <c r="J32" s="139"/>
      <c r="K32" s="139"/>
      <c r="L32" s="139"/>
      <c r="M32" s="157"/>
      <c r="N32" s="139"/>
      <c r="O32" s="51" t="s">
        <v>112</v>
      </c>
      <c r="P32" s="74" t="s">
        <v>111</v>
      </c>
    </row>
    <row r="33" spans="1:22" ht="28.5" customHeight="1" x14ac:dyDescent="0.2">
      <c r="A33" s="222"/>
      <c r="B33" s="224" t="s">
        <v>168</v>
      </c>
      <c r="C33" s="5" t="s">
        <v>14</v>
      </c>
      <c r="D33" s="85">
        <f>SUM(D34:D35)</f>
        <v>153390.77000000002</v>
      </c>
      <c r="E33" s="85">
        <f t="shared" ref="E33:F33" si="6">SUM(E34:E35)</f>
        <v>104082.67000000001</v>
      </c>
      <c r="F33" s="85">
        <f t="shared" si="6"/>
        <v>99492.670000000013</v>
      </c>
      <c r="G33" s="46">
        <f t="shared" ref="G33:G35" si="7">F33/E33*100</f>
        <v>95.590043952561942</v>
      </c>
      <c r="H33" s="59"/>
      <c r="I33" s="60"/>
      <c r="J33" s="60"/>
      <c r="K33" s="60"/>
      <c r="L33" s="60"/>
      <c r="M33" s="81"/>
      <c r="N33" s="60"/>
    </row>
    <row r="34" spans="1:22" ht="47.25" customHeight="1" x14ac:dyDescent="0.2">
      <c r="A34" s="227"/>
      <c r="B34" s="225"/>
      <c r="C34" s="5" t="s">
        <v>13</v>
      </c>
      <c r="D34" s="85">
        <f>SUM(D50,D52)</f>
        <v>85097.600000000006</v>
      </c>
      <c r="E34" s="85">
        <f t="shared" ref="E34:F34" si="8">SUM(E50,E52)</f>
        <v>56498.902010000005</v>
      </c>
      <c r="F34" s="85">
        <f t="shared" si="8"/>
        <v>56498.902010000005</v>
      </c>
      <c r="G34" s="46">
        <v>0</v>
      </c>
      <c r="H34" s="145"/>
      <c r="I34" s="132"/>
      <c r="J34" s="132"/>
      <c r="K34" s="132"/>
      <c r="L34" s="132"/>
      <c r="M34" s="130"/>
      <c r="N34" s="132"/>
    </row>
    <row r="35" spans="1:22" ht="48" customHeight="1" x14ac:dyDescent="0.2">
      <c r="A35" s="223"/>
      <c r="B35" s="226"/>
      <c r="C35" s="5" t="s">
        <v>10</v>
      </c>
      <c r="D35" s="85">
        <f>SUM(D36,D46,D51,D53)</f>
        <v>68293.17</v>
      </c>
      <c r="E35" s="85">
        <f>SUM(E36,E46,E51,E53)</f>
        <v>47583.76799</v>
      </c>
      <c r="F35" s="85">
        <f>SUM(F36,F46,F51,F53)</f>
        <v>42993.76799</v>
      </c>
      <c r="G35" s="46">
        <f t="shared" si="7"/>
        <v>90.353853438078687</v>
      </c>
      <c r="H35" s="145"/>
      <c r="I35" s="132"/>
      <c r="J35" s="132"/>
      <c r="K35" s="132"/>
      <c r="L35" s="132"/>
      <c r="M35" s="130"/>
      <c r="N35" s="132"/>
    </row>
    <row r="36" spans="1:22" ht="51" customHeight="1" x14ac:dyDescent="0.2">
      <c r="A36" s="230">
        <v>21</v>
      </c>
      <c r="B36" s="181" t="s">
        <v>128</v>
      </c>
      <c r="C36" s="184" t="s">
        <v>10</v>
      </c>
      <c r="D36" s="201">
        <v>4590</v>
      </c>
      <c r="E36" s="201">
        <v>4590</v>
      </c>
      <c r="F36" s="201">
        <v>0</v>
      </c>
      <c r="G36" s="136">
        <v>0</v>
      </c>
      <c r="H36" s="137" t="s">
        <v>229</v>
      </c>
      <c r="I36" s="131">
        <v>90</v>
      </c>
      <c r="J36" s="60">
        <v>90</v>
      </c>
      <c r="K36" s="131">
        <v>90</v>
      </c>
      <c r="L36" s="131"/>
      <c r="M36" s="129"/>
      <c r="N36" s="131">
        <v>90</v>
      </c>
    </row>
    <row r="37" spans="1:22" ht="53.25" customHeight="1" x14ac:dyDescent="0.2">
      <c r="A37" s="231"/>
      <c r="B37" s="196"/>
      <c r="C37" s="185"/>
      <c r="D37" s="233"/>
      <c r="E37" s="233"/>
      <c r="F37" s="233"/>
      <c r="G37" s="86"/>
      <c r="H37" s="20" t="s">
        <v>48</v>
      </c>
      <c r="I37" s="131">
        <v>69</v>
      </c>
      <c r="J37" s="132">
        <v>69</v>
      </c>
      <c r="K37" s="131">
        <v>79</v>
      </c>
      <c r="L37" s="60"/>
      <c r="M37" s="81"/>
      <c r="N37" s="131">
        <v>79</v>
      </c>
    </row>
    <row r="38" spans="1:22" ht="96" customHeight="1" x14ac:dyDescent="0.2">
      <c r="A38" s="231"/>
      <c r="B38" s="196"/>
      <c r="C38" s="185"/>
      <c r="D38" s="233"/>
      <c r="E38" s="233"/>
      <c r="F38" s="233"/>
      <c r="G38" s="86"/>
      <c r="H38" s="20" t="s">
        <v>170</v>
      </c>
      <c r="I38" s="131">
        <v>0</v>
      </c>
      <c r="J38" s="139">
        <v>0</v>
      </c>
      <c r="K38" s="131">
        <v>0</v>
      </c>
      <c r="L38" s="60"/>
      <c r="M38" s="81"/>
      <c r="N38" s="131">
        <v>0</v>
      </c>
      <c r="U38" s="61"/>
    </row>
    <row r="39" spans="1:22" ht="63" x14ac:dyDescent="0.2">
      <c r="A39" s="231"/>
      <c r="B39" s="196"/>
      <c r="C39" s="185"/>
      <c r="D39" s="233"/>
      <c r="E39" s="233"/>
      <c r="F39" s="233"/>
      <c r="G39" s="86"/>
      <c r="H39" s="36" t="s">
        <v>269</v>
      </c>
      <c r="I39" s="60">
        <v>40</v>
      </c>
      <c r="J39" s="60">
        <v>25</v>
      </c>
      <c r="K39" s="60">
        <v>30</v>
      </c>
      <c r="L39" s="60"/>
      <c r="M39" s="81"/>
      <c r="N39" s="60">
        <v>35</v>
      </c>
      <c r="U39" s="61"/>
      <c r="V39" s="76"/>
    </row>
    <row r="40" spans="1:22" ht="110.25" x14ac:dyDescent="0.2">
      <c r="A40" s="231"/>
      <c r="B40" s="196"/>
      <c r="C40" s="185"/>
      <c r="D40" s="233"/>
      <c r="E40" s="233"/>
      <c r="F40" s="233"/>
      <c r="G40" s="86"/>
      <c r="H40" s="36" t="s">
        <v>228</v>
      </c>
      <c r="I40" s="60">
        <v>99.1</v>
      </c>
      <c r="J40" s="60">
        <v>99.1</v>
      </c>
      <c r="K40" s="60">
        <v>99.1</v>
      </c>
      <c r="L40" s="60"/>
      <c r="M40" s="81"/>
      <c r="N40" s="60">
        <v>99.1</v>
      </c>
      <c r="U40" s="61"/>
      <c r="V40" s="76"/>
    </row>
    <row r="41" spans="1:22" ht="50.25" customHeight="1" x14ac:dyDescent="0.2">
      <c r="A41" s="231"/>
      <c r="B41" s="196"/>
      <c r="C41" s="185"/>
      <c r="D41" s="233"/>
      <c r="E41" s="233"/>
      <c r="F41" s="233"/>
      <c r="G41" s="86"/>
      <c r="H41" s="36" t="s">
        <v>151</v>
      </c>
      <c r="I41" s="60">
        <v>34</v>
      </c>
      <c r="J41" s="60">
        <v>34</v>
      </c>
      <c r="K41" s="60">
        <v>34</v>
      </c>
      <c r="L41" s="60"/>
      <c r="M41" s="81"/>
      <c r="N41" s="60">
        <v>100</v>
      </c>
      <c r="U41" s="61"/>
    </row>
    <row r="42" spans="1:22" ht="78.75" x14ac:dyDescent="0.2">
      <c r="A42" s="231"/>
      <c r="B42" s="196"/>
      <c r="C42" s="185"/>
      <c r="D42" s="233"/>
      <c r="E42" s="233"/>
      <c r="F42" s="233"/>
      <c r="G42" s="86"/>
      <c r="H42" s="36" t="s">
        <v>238</v>
      </c>
      <c r="I42" s="60">
        <v>12</v>
      </c>
      <c r="J42" s="60">
        <v>12</v>
      </c>
      <c r="K42" s="60">
        <v>21</v>
      </c>
      <c r="L42" s="60"/>
      <c r="M42" s="81"/>
      <c r="N42" s="60">
        <v>21</v>
      </c>
      <c r="U42" s="61"/>
    </row>
    <row r="43" spans="1:22" ht="157.5" x14ac:dyDescent="0.2">
      <c r="A43" s="231"/>
      <c r="B43" s="196"/>
      <c r="C43" s="185"/>
      <c r="D43" s="233"/>
      <c r="E43" s="233"/>
      <c r="F43" s="233"/>
      <c r="G43" s="86"/>
      <c r="H43" s="36" t="s">
        <v>239</v>
      </c>
      <c r="I43" s="60">
        <v>0.9</v>
      </c>
      <c r="J43" s="60">
        <v>0.9</v>
      </c>
      <c r="K43" s="60">
        <v>0.9</v>
      </c>
      <c r="L43" s="60"/>
      <c r="M43" s="81"/>
      <c r="N43" s="60">
        <v>0.9</v>
      </c>
      <c r="U43" s="61"/>
    </row>
    <row r="44" spans="1:22" ht="63" x14ac:dyDescent="0.2">
      <c r="A44" s="231"/>
      <c r="B44" s="196"/>
      <c r="C44" s="185"/>
      <c r="D44" s="233"/>
      <c r="E44" s="233"/>
      <c r="F44" s="233"/>
      <c r="G44" s="86"/>
      <c r="H44" s="36" t="s">
        <v>240</v>
      </c>
      <c r="I44" s="60">
        <v>0</v>
      </c>
      <c r="J44" s="60">
        <v>0</v>
      </c>
      <c r="K44" s="60">
        <v>0</v>
      </c>
      <c r="L44" s="60"/>
      <c r="M44" s="81"/>
      <c r="N44" s="60">
        <v>0</v>
      </c>
      <c r="U44" s="61"/>
    </row>
    <row r="45" spans="1:22" ht="32.25" customHeight="1" x14ac:dyDescent="0.2">
      <c r="A45" s="232"/>
      <c r="B45" s="182"/>
      <c r="C45" s="186"/>
      <c r="D45" s="202"/>
      <c r="E45" s="202"/>
      <c r="F45" s="202"/>
      <c r="G45" s="87"/>
      <c r="H45" s="36" t="s">
        <v>241</v>
      </c>
      <c r="I45" s="60">
        <v>1</v>
      </c>
      <c r="J45" s="60">
        <v>1</v>
      </c>
      <c r="K45" s="60">
        <v>1</v>
      </c>
      <c r="L45" s="60"/>
      <c r="M45" s="81"/>
      <c r="N45" s="60">
        <v>1</v>
      </c>
      <c r="U45" s="62"/>
    </row>
    <row r="46" spans="1:22" ht="46.5" customHeight="1" x14ac:dyDescent="0.2">
      <c r="A46" s="222">
        <v>22</v>
      </c>
      <c r="B46" s="181" t="s">
        <v>207</v>
      </c>
      <c r="C46" s="23" t="s">
        <v>10</v>
      </c>
      <c r="D46" s="201">
        <f>2080.77</f>
        <v>2080.77</v>
      </c>
      <c r="E46" s="201">
        <f>2080.77</f>
        <v>2080.77</v>
      </c>
      <c r="F46" s="201">
        <v>2080.77</v>
      </c>
      <c r="G46" s="194">
        <f t="shared" si="5"/>
        <v>100</v>
      </c>
      <c r="H46" s="181" t="s">
        <v>230</v>
      </c>
      <c r="I46" s="190">
        <v>2</v>
      </c>
      <c r="J46" s="190">
        <v>2</v>
      </c>
      <c r="K46" s="190">
        <v>2</v>
      </c>
      <c r="L46" s="190"/>
      <c r="M46" s="188"/>
      <c r="N46" s="190">
        <v>2</v>
      </c>
      <c r="O46" s="51" t="s">
        <v>118</v>
      </c>
    </row>
    <row r="47" spans="1:22" ht="19.5" customHeight="1" x14ac:dyDescent="0.2">
      <c r="A47" s="227"/>
      <c r="B47" s="196"/>
      <c r="C47" s="25"/>
      <c r="D47" s="233"/>
      <c r="E47" s="233"/>
      <c r="F47" s="233"/>
      <c r="G47" s="218" t="e">
        <f t="shared" si="5"/>
        <v>#DIV/0!</v>
      </c>
      <c r="H47" s="182"/>
      <c r="I47" s="191"/>
      <c r="J47" s="191"/>
      <c r="K47" s="191"/>
      <c r="L47" s="191"/>
      <c r="M47" s="189"/>
      <c r="N47" s="191"/>
    </row>
    <row r="48" spans="1:22" ht="48" customHeight="1" x14ac:dyDescent="0.2">
      <c r="A48" s="227"/>
      <c r="B48" s="196"/>
      <c r="C48" s="25"/>
      <c r="D48" s="233"/>
      <c r="E48" s="233"/>
      <c r="F48" s="233"/>
      <c r="G48" s="218"/>
      <c r="H48" s="145" t="s">
        <v>231</v>
      </c>
      <c r="I48" s="132" t="s">
        <v>22</v>
      </c>
      <c r="J48" s="132" t="s">
        <v>22</v>
      </c>
      <c r="K48" s="132">
        <v>2</v>
      </c>
      <c r="L48" s="132"/>
      <c r="M48" s="130"/>
      <c r="N48" s="132">
        <v>2</v>
      </c>
    </row>
    <row r="49" spans="1:14" ht="98.25" customHeight="1" x14ac:dyDescent="0.2">
      <c r="A49" s="223"/>
      <c r="B49" s="182"/>
      <c r="C49" s="25"/>
      <c r="D49" s="202"/>
      <c r="E49" s="202"/>
      <c r="F49" s="202"/>
      <c r="G49" s="195" t="e">
        <f t="shared" si="5"/>
        <v>#DIV/0!</v>
      </c>
      <c r="H49" s="36" t="s">
        <v>242</v>
      </c>
      <c r="I49" s="60">
        <v>1</v>
      </c>
      <c r="J49" s="60">
        <v>1</v>
      </c>
      <c r="K49" s="60">
        <v>2.2999999999999998</v>
      </c>
      <c r="L49" s="60"/>
      <c r="M49" s="81"/>
      <c r="N49" s="60">
        <v>2.2999999999999998</v>
      </c>
    </row>
    <row r="50" spans="1:14" ht="112.5" customHeight="1" x14ac:dyDescent="0.2">
      <c r="A50" s="222">
        <v>23</v>
      </c>
      <c r="B50" s="181" t="s">
        <v>129</v>
      </c>
      <c r="C50" s="4" t="s">
        <v>13</v>
      </c>
      <c r="D50" s="148">
        <v>50638.7</v>
      </c>
      <c r="E50" s="148">
        <v>22212.45277</v>
      </c>
      <c r="F50" s="148">
        <v>22212.45277</v>
      </c>
      <c r="G50" s="32">
        <f t="shared" si="5"/>
        <v>100</v>
      </c>
      <c r="H50" s="181" t="s">
        <v>243</v>
      </c>
      <c r="I50" s="190">
        <v>95.9</v>
      </c>
      <c r="J50" s="190">
        <v>95.9</v>
      </c>
      <c r="K50" s="190">
        <v>95.9</v>
      </c>
      <c r="L50" s="190"/>
      <c r="M50" s="188"/>
      <c r="N50" s="190">
        <v>95.9</v>
      </c>
    </row>
    <row r="51" spans="1:14" ht="48" customHeight="1" x14ac:dyDescent="0.2">
      <c r="A51" s="223"/>
      <c r="B51" s="182"/>
      <c r="C51" s="4" t="s">
        <v>10</v>
      </c>
      <c r="D51" s="148">
        <v>36669.4</v>
      </c>
      <c r="E51" s="148">
        <v>16084.87614</v>
      </c>
      <c r="F51" s="148">
        <v>16084.87614</v>
      </c>
      <c r="G51" s="32">
        <f t="shared" si="5"/>
        <v>100</v>
      </c>
      <c r="H51" s="182"/>
      <c r="I51" s="191"/>
      <c r="J51" s="191"/>
      <c r="K51" s="191"/>
      <c r="L51" s="191"/>
      <c r="M51" s="189"/>
      <c r="N51" s="191"/>
    </row>
    <row r="52" spans="1:14" ht="48.75" customHeight="1" x14ac:dyDescent="0.2">
      <c r="A52" s="222">
        <v>24</v>
      </c>
      <c r="B52" s="181" t="s">
        <v>155</v>
      </c>
      <c r="C52" s="4" t="s">
        <v>13</v>
      </c>
      <c r="D52" s="148">
        <v>34458.9</v>
      </c>
      <c r="E52" s="148">
        <v>34286.449240000002</v>
      </c>
      <c r="F52" s="148">
        <v>34286.449240000002</v>
      </c>
      <c r="G52" s="32">
        <f t="shared" si="5"/>
        <v>100</v>
      </c>
      <c r="H52" s="181" t="s">
        <v>232</v>
      </c>
      <c r="I52" s="190" t="s">
        <v>22</v>
      </c>
      <c r="J52" s="190" t="s">
        <v>22</v>
      </c>
      <c r="K52" s="190">
        <v>809.2</v>
      </c>
      <c r="L52" s="190"/>
      <c r="M52" s="188"/>
      <c r="N52" s="190">
        <v>809.2</v>
      </c>
    </row>
    <row r="53" spans="1:14" ht="48.75" customHeight="1" x14ac:dyDescent="0.2">
      <c r="A53" s="223"/>
      <c r="B53" s="182"/>
      <c r="C53" s="4" t="s">
        <v>10</v>
      </c>
      <c r="D53" s="148">
        <v>24953</v>
      </c>
      <c r="E53" s="148">
        <v>24828.12185</v>
      </c>
      <c r="F53" s="148">
        <v>24828.12185</v>
      </c>
      <c r="G53" s="32">
        <f t="shared" si="5"/>
        <v>100</v>
      </c>
      <c r="H53" s="182"/>
      <c r="I53" s="191"/>
      <c r="J53" s="191"/>
      <c r="K53" s="191"/>
      <c r="L53" s="191"/>
      <c r="M53" s="189"/>
      <c r="N53" s="191"/>
    </row>
    <row r="54" spans="1:14" ht="48" customHeight="1" x14ac:dyDescent="0.2">
      <c r="A54" s="47"/>
      <c r="B54" s="8" t="s">
        <v>169</v>
      </c>
      <c r="C54" s="5" t="s">
        <v>10</v>
      </c>
      <c r="D54" s="109">
        <f>SUM(D55:D74)</f>
        <v>98026.844660000017</v>
      </c>
      <c r="E54" s="109">
        <f t="shared" ref="E54:F54" si="9">SUM(E55:E74)</f>
        <v>57472.795899999997</v>
      </c>
      <c r="F54" s="109">
        <f t="shared" si="9"/>
        <v>25208.56624</v>
      </c>
      <c r="G54" s="11">
        <f t="shared" si="5"/>
        <v>43.861736401099641</v>
      </c>
      <c r="H54" s="59"/>
      <c r="I54" s="60"/>
      <c r="J54" s="60"/>
      <c r="K54" s="60"/>
      <c r="L54" s="60"/>
      <c r="M54" s="60"/>
      <c r="N54" s="60"/>
    </row>
    <row r="55" spans="1:14" ht="63.75" customHeight="1" x14ac:dyDescent="0.2">
      <c r="A55" s="47">
        <v>25</v>
      </c>
      <c r="B55" s="88" t="s">
        <v>130</v>
      </c>
      <c r="C55" s="4" t="s">
        <v>10</v>
      </c>
      <c r="D55" s="83">
        <f>3500+630.16866</f>
        <v>4130.1686600000003</v>
      </c>
      <c r="E55" s="83">
        <v>2730.1686600000003</v>
      </c>
      <c r="F55" s="83">
        <v>2100</v>
      </c>
      <c r="G55" s="32">
        <f t="shared" si="5"/>
        <v>76.918324892059957</v>
      </c>
      <c r="H55" s="181" t="s">
        <v>70</v>
      </c>
      <c r="I55" s="131">
        <v>24</v>
      </c>
      <c r="J55" s="131">
        <v>24</v>
      </c>
      <c r="K55" s="131">
        <v>26</v>
      </c>
      <c r="L55" s="131"/>
      <c r="M55" s="131"/>
      <c r="N55" s="131">
        <v>27</v>
      </c>
    </row>
    <row r="56" spans="1:14" ht="47.25" customHeight="1" x14ac:dyDescent="0.2">
      <c r="A56" s="47">
        <f t="shared" ref="A56:A74" si="10">A55+1</f>
        <v>26</v>
      </c>
      <c r="B56" s="88" t="s">
        <v>131</v>
      </c>
      <c r="C56" s="4" t="s">
        <v>10</v>
      </c>
      <c r="D56" s="83">
        <v>1000</v>
      </c>
      <c r="E56" s="83">
        <v>1000</v>
      </c>
      <c r="F56" s="83">
        <v>0</v>
      </c>
      <c r="G56" s="32">
        <f t="shared" si="5"/>
        <v>0</v>
      </c>
      <c r="H56" s="196"/>
      <c r="I56" s="27"/>
      <c r="J56" s="27"/>
      <c r="K56" s="27"/>
      <c r="L56" s="27"/>
      <c r="M56" s="27"/>
      <c r="N56" s="27"/>
    </row>
    <row r="57" spans="1:14" ht="47.25" customHeight="1" x14ac:dyDescent="0.2">
      <c r="A57" s="47">
        <f t="shared" si="10"/>
        <v>27</v>
      </c>
      <c r="B57" s="88" t="s">
        <v>208</v>
      </c>
      <c r="C57" s="4" t="s">
        <v>10</v>
      </c>
      <c r="D57" s="83">
        <v>2000</v>
      </c>
      <c r="E57" s="83">
        <v>0</v>
      </c>
      <c r="F57" s="83">
        <v>0</v>
      </c>
      <c r="G57" s="32">
        <v>0</v>
      </c>
      <c r="H57" s="196"/>
      <c r="I57" s="27"/>
      <c r="J57" s="27"/>
      <c r="K57" s="27"/>
      <c r="L57" s="27"/>
      <c r="M57" s="27"/>
      <c r="N57" s="27"/>
    </row>
    <row r="58" spans="1:14" ht="63" customHeight="1" x14ac:dyDescent="0.2">
      <c r="A58" s="47">
        <f t="shared" si="10"/>
        <v>28</v>
      </c>
      <c r="B58" s="88" t="s">
        <v>11</v>
      </c>
      <c r="C58" s="4" t="s">
        <v>10</v>
      </c>
      <c r="D58" s="83">
        <f>900+297</f>
        <v>1197</v>
      </c>
      <c r="E58" s="83">
        <v>837</v>
      </c>
      <c r="F58" s="83">
        <f>282.15+540</f>
        <v>822.15</v>
      </c>
      <c r="G58" s="32">
        <f t="shared" si="5"/>
        <v>98.225806451612897</v>
      </c>
      <c r="H58" s="196"/>
      <c r="I58" s="27"/>
      <c r="J58" s="27"/>
      <c r="K58" s="27"/>
      <c r="L58" s="27"/>
      <c r="M58" s="27"/>
      <c r="N58" s="27"/>
    </row>
    <row r="59" spans="1:14" ht="64.5" customHeight="1" x14ac:dyDescent="0.2">
      <c r="A59" s="47">
        <f t="shared" si="10"/>
        <v>29</v>
      </c>
      <c r="B59" s="88" t="s">
        <v>132</v>
      </c>
      <c r="C59" s="4" t="s">
        <v>10</v>
      </c>
      <c r="D59" s="83">
        <v>4913.7</v>
      </c>
      <c r="E59" s="83">
        <v>0</v>
      </c>
      <c r="F59" s="83">
        <v>0</v>
      </c>
      <c r="G59" s="32">
        <v>0</v>
      </c>
      <c r="H59" s="27"/>
      <c r="I59" s="27"/>
      <c r="J59" s="27"/>
      <c r="K59" s="27"/>
      <c r="L59" s="27"/>
      <c r="M59" s="27"/>
      <c r="N59" s="27"/>
    </row>
    <row r="60" spans="1:14" ht="52.5" customHeight="1" x14ac:dyDescent="0.2">
      <c r="A60" s="47">
        <f t="shared" si="10"/>
        <v>30</v>
      </c>
      <c r="B60" s="88" t="s">
        <v>250</v>
      </c>
      <c r="C60" s="4" t="s">
        <v>10</v>
      </c>
      <c r="D60" s="83">
        <v>6250</v>
      </c>
      <c r="E60" s="83">
        <v>6250</v>
      </c>
      <c r="F60" s="83">
        <v>6250</v>
      </c>
      <c r="G60" s="32">
        <f t="shared" si="5"/>
        <v>100</v>
      </c>
      <c r="H60" s="27"/>
      <c r="I60" s="27"/>
      <c r="J60" s="27"/>
      <c r="K60" s="27"/>
      <c r="L60" s="27"/>
      <c r="M60" s="27"/>
      <c r="N60" s="27"/>
    </row>
    <row r="61" spans="1:14" ht="47.25" customHeight="1" x14ac:dyDescent="0.2">
      <c r="A61" s="47">
        <f t="shared" si="10"/>
        <v>31</v>
      </c>
      <c r="B61" s="88" t="s">
        <v>133</v>
      </c>
      <c r="C61" s="4" t="s">
        <v>10</v>
      </c>
      <c r="D61" s="83">
        <v>900</v>
      </c>
      <c r="E61" s="83">
        <v>900</v>
      </c>
      <c r="F61" s="83">
        <v>0</v>
      </c>
      <c r="G61" s="32">
        <f t="shared" si="5"/>
        <v>0</v>
      </c>
      <c r="H61" s="27"/>
      <c r="I61" s="27"/>
      <c r="J61" s="27"/>
      <c r="K61" s="27"/>
      <c r="L61" s="27"/>
      <c r="M61" s="27"/>
      <c r="N61" s="27"/>
    </row>
    <row r="62" spans="1:14" ht="63.75" customHeight="1" x14ac:dyDescent="0.2">
      <c r="A62" s="47">
        <f t="shared" si="10"/>
        <v>32</v>
      </c>
      <c r="B62" s="88" t="s">
        <v>95</v>
      </c>
      <c r="C62" s="4" t="s">
        <v>10</v>
      </c>
      <c r="D62" s="83">
        <v>3831.3359999999998</v>
      </c>
      <c r="E62" s="83">
        <v>2631.3360000000002</v>
      </c>
      <c r="F62" s="83">
        <f>693.497+1800</f>
        <v>2493.4969999999998</v>
      </c>
      <c r="G62" s="32">
        <f t="shared" si="5"/>
        <v>94.761634394087253</v>
      </c>
      <c r="H62" s="59" t="s">
        <v>82</v>
      </c>
      <c r="I62" s="60">
        <v>4</v>
      </c>
      <c r="J62" s="60">
        <v>4</v>
      </c>
      <c r="K62" s="60">
        <v>4</v>
      </c>
      <c r="L62" s="60"/>
      <c r="M62" s="81"/>
      <c r="N62" s="60">
        <v>4</v>
      </c>
    </row>
    <row r="63" spans="1:14" ht="66" customHeight="1" x14ac:dyDescent="0.2">
      <c r="A63" s="47">
        <f t="shared" si="10"/>
        <v>33</v>
      </c>
      <c r="B63" s="88" t="s">
        <v>96</v>
      </c>
      <c r="C63" s="4" t="s">
        <v>10</v>
      </c>
      <c r="D63" s="83">
        <v>453.29199999999997</v>
      </c>
      <c r="E63" s="83">
        <v>453.29199999999997</v>
      </c>
      <c r="F63" s="83">
        <v>262.274</v>
      </c>
      <c r="G63" s="32">
        <f t="shared" si="5"/>
        <v>57.859834279007792</v>
      </c>
      <c r="H63" s="181" t="s">
        <v>71</v>
      </c>
      <c r="I63" s="190">
        <v>4</v>
      </c>
      <c r="J63" s="190">
        <v>4</v>
      </c>
      <c r="K63" s="190">
        <v>8</v>
      </c>
      <c r="L63" s="190"/>
      <c r="M63" s="188"/>
      <c r="N63" s="190">
        <v>0</v>
      </c>
    </row>
    <row r="64" spans="1:14" ht="51" customHeight="1" x14ac:dyDescent="0.2">
      <c r="A64" s="47">
        <f t="shared" si="10"/>
        <v>34</v>
      </c>
      <c r="B64" s="88" t="s">
        <v>209</v>
      </c>
      <c r="C64" s="4" t="s">
        <v>10</v>
      </c>
      <c r="D64" s="83">
        <v>5515</v>
      </c>
      <c r="E64" s="83">
        <v>0</v>
      </c>
      <c r="F64" s="83">
        <v>0</v>
      </c>
      <c r="G64" s="32">
        <v>0</v>
      </c>
      <c r="H64" s="182"/>
      <c r="I64" s="191"/>
      <c r="J64" s="191"/>
      <c r="K64" s="191"/>
      <c r="L64" s="191"/>
      <c r="M64" s="189"/>
      <c r="N64" s="191"/>
    </row>
    <row r="65" spans="1:14" ht="95.25" customHeight="1" x14ac:dyDescent="0.2">
      <c r="A65" s="47">
        <f t="shared" si="10"/>
        <v>35</v>
      </c>
      <c r="B65" s="88" t="s">
        <v>12</v>
      </c>
      <c r="C65" s="4" t="s">
        <v>10</v>
      </c>
      <c r="D65" s="83">
        <f>3500+362.704</f>
        <v>3862.7040000000002</v>
      </c>
      <c r="E65" s="83">
        <v>2462.7040000000002</v>
      </c>
      <c r="F65" s="83">
        <f>177.227+2100</f>
        <v>2277.2269999999999</v>
      </c>
      <c r="G65" s="32">
        <f t="shared" si="5"/>
        <v>92.468563010414556</v>
      </c>
      <c r="H65" s="137" t="s">
        <v>72</v>
      </c>
      <c r="I65" s="131">
        <v>46</v>
      </c>
      <c r="J65" s="60">
        <v>46</v>
      </c>
      <c r="K65" s="131">
        <v>47</v>
      </c>
      <c r="L65" s="60"/>
      <c r="M65" s="81"/>
      <c r="N65" s="131">
        <v>47.5</v>
      </c>
    </row>
    <row r="66" spans="1:14" ht="103.5" customHeight="1" x14ac:dyDescent="0.2">
      <c r="A66" s="47">
        <f t="shared" si="10"/>
        <v>36</v>
      </c>
      <c r="B66" s="88" t="s">
        <v>134</v>
      </c>
      <c r="C66" s="4" t="s">
        <v>10</v>
      </c>
      <c r="D66" s="83">
        <v>1416.248</v>
      </c>
      <c r="E66" s="83">
        <v>1416.248</v>
      </c>
      <c r="F66" s="83">
        <v>0</v>
      </c>
      <c r="G66" s="32">
        <f t="shared" si="5"/>
        <v>0</v>
      </c>
      <c r="H66" s="181" t="s">
        <v>175</v>
      </c>
      <c r="I66" s="190">
        <v>36</v>
      </c>
      <c r="J66" s="190">
        <v>36</v>
      </c>
      <c r="K66" s="190">
        <v>37</v>
      </c>
      <c r="L66" s="190"/>
      <c r="M66" s="188"/>
      <c r="N66" s="190">
        <v>38.5</v>
      </c>
    </row>
    <row r="67" spans="1:14" ht="87" customHeight="1" x14ac:dyDescent="0.2">
      <c r="A67" s="47">
        <f t="shared" si="10"/>
        <v>37</v>
      </c>
      <c r="B67" s="88" t="s">
        <v>210</v>
      </c>
      <c r="C67" s="4" t="s">
        <v>10</v>
      </c>
      <c r="D67" s="83">
        <v>4500</v>
      </c>
      <c r="E67" s="83">
        <v>2700</v>
      </c>
      <c r="F67" s="83">
        <v>2700</v>
      </c>
      <c r="G67" s="32">
        <f t="shared" si="5"/>
        <v>100</v>
      </c>
      <c r="H67" s="182"/>
      <c r="I67" s="191"/>
      <c r="J67" s="191"/>
      <c r="K67" s="191"/>
      <c r="L67" s="191"/>
      <c r="M67" s="189"/>
      <c r="N67" s="191"/>
    </row>
    <row r="68" spans="1:14" ht="66" customHeight="1" x14ac:dyDescent="0.2">
      <c r="A68" s="47">
        <f t="shared" si="10"/>
        <v>38</v>
      </c>
      <c r="B68" s="88" t="s">
        <v>97</v>
      </c>
      <c r="C68" s="4" t="s">
        <v>10</v>
      </c>
      <c r="D68" s="83">
        <v>21285</v>
      </c>
      <c r="E68" s="83">
        <v>20869.582999999999</v>
      </c>
      <c r="F68" s="83">
        <v>0</v>
      </c>
      <c r="G68" s="32">
        <f t="shared" si="5"/>
        <v>0</v>
      </c>
      <c r="H68" s="20" t="s">
        <v>73</v>
      </c>
      <c r="I68" s="131">
        <v>40.9</v>
      </c>
      <c r="J68" s="131">
        <v>40.9</v>
      </c>
      <c r="K68" s="131">
        <v>41</v>
      </c>
      <c r="L68" s="131"/>
      <c r="M68" s="129"/>
      <c r="N68" s="131">
        <v>41.5</v>
      </c>
    </row>
    <row r="69" spans="1:14" ht="81" customHeight="1" x14ac:dyDescent="0.2">
      <c r="A69" s="47">
        <f t="shared" si="10"/>
        <v>39</v>
      </c>
      <c r="B69" s="89" t="s">
        <v>135</v>
      </c>
      <c r="C69" s="4" t="s">
        <v>10</v>
      </c>
      <c r="D69" s="83">
        <v>1673.268</v>
      </c>
      <c r="E69" s="83">
        <v>1673.268</v>
      </c>
      <c r="F69" s="83">
        <v>0</v>
      </c>
      <c r="G69" s="32">
        <f t="shared" si="5"/>
        <v>0</v>
      </c>
      <c r="H69" s="27"/>
      <c r="I69" s="27"/>
      <c r="J69" s="27"/>
      <c r="K69" s="27"/>
      <c r="L69" s="27"/>
      <c r="M69" s="90"/>
      <c r="N69" s="27"/>
    </row>
    <row r="70" spans="1:14" ht="81" customHeight="1" x14ac:dyDescent="0.2">
      <c r="A70" s="47">
        <f t="shared" si="10"/>
        <v>40</v>
      </c>
      <c r="B70" s="89" t="s">
        <v>98</v>
      </c>
      <c r="C70" s="4" t="s">
        <v>10</v>
      </c>
      <c r="D70" s="83">
        <v>3486.0650000000001</v>
      </c>
      <c r="E70" s="83">
        <v>3486.0650000000001</v>
      </c>
      <c r="F70" s="83">
        <v>0</v>
      </c>
      <c r="G70" s="32">
        <f t="shared" si="5"/>
        <v>0</v>
      </c>
      <c r="H70" s="27"/>
      <c r="I70" s="27"/>
      <c r="J70" s="27"/>
      <c r="K70" s="27"/>
      <c r="L70" s="27"/>
      <c r="M70" s="90"/>
      <c r="N70" s="27"/>
    </row>
    <row r="71" spans="1:14" ht="64.5" customHeight="1" x14ac:dyDescent="0.2">
      <c r="A71" s="47">
        <f t="shared" si="10"/>
        <v>41</v>
      </c>
      <c r="B71" s="89" t="s">
        <v>99</v>
      </c>
      <c r="C71" s="4" t="s">
        <v>10</v>
      </c>
      <c r="D71" s="83">
        <v>1759.713</v>
      </c>
      <c r="E71" s="83">
        <v>1759.713</v>
      </c>
      <c r="F71" s="83">
        <v>0</v>
      </c>
      <c r="G71" s="32">
        <f t="shared" si="5"/>
        <v>0</v>
      </c>
      <c r="H71" s="27"/>
      <c r="I71" s="27"/>
      <c r="J71" s="27"/>
      <c r="K71" s="27"/>
      <c r="L71" s="27"/>
      <c r="M71" s="90"/>
      <c r="N71" s="27"/>
    </row>
    <row r="72" spans="1:14" ht="64.5" customHeight="1" x14ac:dyDescent="0.2">
      <c r="A72" s="47">
        <f t="shared" si="10"/>
        <v>42</v>
      </c>
      <c r="B72" s="89" t="s">
        <v>211</v>
      </c>
      <c r="C72" s="4" t="s">
        <v>10</v>
      </c>
      <c r="D72" s="83">
        <v>6374</v>
      </c>
      <c r="E72" s="83">
        <v>3824.4</v>
      </c>
      <c r="F72" s="83">
        <v>3824.4</v>
      </c>
      <c r="G72" s="32">
        <f t="shared" si="5"/>
        <v>100</v>
      </c>
      <c r="H72" s="27"/>
      <c r="I72" s="27"/>
      <c r="J72" s="27"/>
      <c r="K72" s="27"/>
      <c r="L72" s="27"/>
      <c r="M72" s="90"/>
      <c r="N72" s="27"/>
    </row>
    <row r="73" spans="1:14" ht="66" customHeight="1" x14ac:dyDescent="0.2">
      <c r="A73" s="47">
        <f t="shared" si="10"/>
        <v>43</v>
      </c>
      <c r="B73" s="89" t="s">
        <v>212</v>
      </c>
      <c r="C73" s="4" t="s">
        <v>10</v>
      </c>
      <c r="D73" s="83">
        <v>3486.3</v>
      </c>
      <c r="E73" s="83">
        <v>0</v>
      </c>
      <c r="F73" s="83">
        <v>0</v>
      </c>
      <c r="G73" s="32">
        <v>0</v>
      </c>
      <c r="H73" s="21"/>
      <c r="I73" s="21"/>
      <c r="J73" s="21"/>
      <c r="K73" s="21"/>
      <c r="L73" s="21"/>
      <c r="M73" s="123"/>
      <c r="N73" s="21"/>
    </row>
    <row r="74" spans="1:14" ht="125.25" customHeight="1" x14ac:dyDescent="0.2">
      <c r="A74" s="47">
        <f t="shared" si="10"/>
        <v>44</v>
      </c>
      <c r="B74" s="89" t="s">
        <v>251</v>
      </c>
      <c r="C74" s="4" t="s">
        <v>10</v>
      </c>
      <c r="D74" s="83">
        <v>19993.05</v>
      </c>
      <c r="E74" s="83">
        <v>4479.0182399999994</v>
      </c>
      <c r="F74" s="83">
        <f>1476+54.79824+2948.22</f>
        <v>4479.0182399999994</v>
      </c>
      <c r="G74" s="32">
        <f t="shared" si="5"/>
        <v>100</v>
      </c>
      <c r="H74" s="27" t="s">
        <v>252</v>
      </c>
      <c r="I74" s="139" t="s">
        <v>22</v>
      </c>
      <c r="J74" s="139" t="s">
        <v>22</v>
      </c>
      <c r="K74" s="139">
        <v>100</v>
      </c>
      <c r="L74" s="139"/>
      <c r="M74" s="108"/>
      <c r="N74" s="139">
        <v>100</v>
      </c>
    </row>
    <row r="75" spans="1:14" ht="30.75" customHeight="1" x14ac:dyDescent="0.2">
      <c r="A75" s="204"/>
      <c r="B75" s="198" t="s">
        <v>173</v>
      </c>
      <c r="C75" s="5" t="s">
        <v>14</v>
      </c>
      <c r="D75" s="109">
        <f>SUM(D76:D77)</f>
        <v>482268.55917000002</v>
      </c>
      <c r="E75" s="109">
        <f t="shared" ref="E75:F75" si="11">SUM(E76:E77)</f>
        <v>341575.70092999999</v>
      </c>
      <c r="F75" s="109">
        <f t="shared" si="11"/>
        <v>341575.37945000001</v>
      </c>
      <c r="G75" s="11">
        <f t="shared" ref="G75:G83" si="12">F75/E75*100</f>
        <v>99.999905883234931</v>
      </c>
      <c r="H75" s="59"/>
      <c r="I75" s="60"/>
      <c r="J75" s="60"/>
      <c r="K75" s="60"/>
      <c r="L75" s="60"/>
      <c r="M75" s="60"/>
      <c r="N75" s="60"/>
    </row>
    <row r="76" spans="1:14" ht="46.5" customHeight="1" x14ac:dyDescent="0.2">
      <c r="A76" s="204"/>
      <c r="B76" s="198"/>
      <c r="C76" s="5" t="s">
        <v>13</v>
      </c>
      <c r="D76" s="109">
        <f>SUM(D78,D81,D82,D83,D87,D89,D91,D93,D95,D97,D99,D101)</f>
        <v>157152.00000000003</v>
      </c>
      <c r="E76" s="109">
        <f t="shared" ref="E76:F76" si="13">SUM(E78,E81,E82,E83,E87,E89,E91,E93,E95,E97,E99,E101)</f>
        <v>33346.369999999995</v>
      </c>
      <c r="F76" s="109">
        <f t="shared" si="13"/>
        <v>33346.369949999993</v>
      </c>
      <c r="G76" s="11">
        <f t="shared" si="12"/>
        <v>99.999999850058629</v>
      </c>
      <c r="H76" s="59"/>
      <c r="I76" s="60"/>
      <c r="J76" s="60"/>
      <c r="K76" s="60"/>
      <c r="L76" s="60"/>
      <c r="M76" s="60"/>
      <c r="N76" s="60"/>
    </row>
    <row r="77" spans="1:14" ht="45.75" customHeight="1" x14ac:dyDescent="0.2">
      <c r="A77" s="204"/>
      <c r="B77" s="198"/>
      <c r="C77" s="5" t="s">
        <v>10</v>
      </c>
      <c r="D77" s="109">
        <f>SUM(D84:D85,D86,D88,D90,D92,D94,D96,D98,D100,D102,D103:D114)</f>
        <v>325116.55916999996</v>
      </c>
      <c r="E77" s="109">
        <f t="shared" ref="E77:F77" si="14">SUM(E84:E85,E86,E88,E90,E92,E94,E96,E98,E100,E102,E103:E114)</f>
        <v>308229.33093</v>
      </c>
      <c r="F77" s="109">
        <f t="shared" si="14"/>
        <v>308229.00949999999</v>
      </c>
      <c r="G77" s="11">
        <f t="shared" si="12"/>
        <v>99.999895717257331</v>
      </c>
      <c r="H77" s="59"/>
      <c r="I77" s="60"/>
      <c r="J77" s="60"/>
      <c r="K77" s="60"/>
      <c r="L77" s="60"/>
      <c r="M77" s="60"/>
      <c r="N77" s="60"/>
    </row>
    <row r="78" spans="1:14" ht="93.75" customHeight="1" x14ac:dyDescent="0.2">
      <c r="A78" s="222">
        <f>A74+1</f>
        <v>45</v>
      </c>
      <c r="B78" s="162" t="s">
        <v>85</v>
      </c>
      <c r="C78" s="184" t="s">
        <v>13</v>
      </c>
      <c r="D78" s="134">
        <v>21643.4</v>
      </c>
      <c r="E78" s="134">
        <v>4000</v>
      </c>
      <c r="F78" s="134">
        <v>4000</v>
      </c>
      <c r="G78" s="194">
        <f t="shared" si="12"/>
        <v>100</v>
      </c>
      <c r="H78" s="59" t="s">
        <v>119</v>
      </c>
      <c r="I78" s="60">
        <v>96</v>
      </c>
      <c r="J78" s="60">
        <v>96</v>
      </c>
      <c r="K78" s="60">
        <v>96</v>
      </c>
      <c r="L78" s="60">
        <v>96</v>
      </c>
      <c r="M78" s="81">
        <f t="shared" ref="M78:M80" si="15">L78/K78*100</f>
        <v>100</v>
      </c>
      <c r="N78" s="60">
        <v>96</v>
      </c>
    </row>
    <row r="79" spans="1:14" ht="189.75" customHeight="1" x14ac:dyDescent="0.2">
      <c r="A79" s="227"/>
      <c r="B79" s="163"/>
      <c r="C79" s="185"/>
      <c r="D79" s="146"/>
      <c r="E79" s="146"/>
      <c r="F79" s="146"/>
      <c r="G79" s="218" t="e">
        <f t="shared" si="12"/>
        <v>#DIV/0!</v>
      </c>
      <c r="H79" s="59" t="s">
        <v>120</v>
      </c>
      <c r="I79" s="60">
        <v>99</v>
      </c>
      <c r="J79" s="60">
        <v>99</v>
      </c>
      <c r="K79" s="60">
        <v>99</v>
      </c>
      <c r="L79" s="60">
        <v>99</v>
      </c>
      <c r="M79" s="81">
        <f t="shared" si="15"/>
        <v>100</v>
      </c>
      <c r="N79" s="60">
        <v>99</v>
      </c>
    </row>
    <row r="80" spans="1:14" ht="174" customHeight="1" x14ac:dyDescent="0.2">
      <c r="A80" s="223"/>
      <c r="B80" s="164"/>
      <c r="C80" s="186"/>
      <c r="D80" s="135"/>
      <c r="E80" s="135"/>
      <c r="F80" s="135"/>
      <c r="G80" s="195" t="e">
        <f t="shared" si="12"/>
        <v>#DIV/0!</v>
      </c>
      <c r="H80" s="21" t="s">
        <v>121</v>
      </c>
      <c r="I80" s="60">
        <v>94</v>
      </c>
      <c r="J80" s="60">
        <v>94</v>
      </c>
      <c r="K80" s="60">
        <v>94</v>
      </c>
      <c r="L80" s="60">
        <v>94</v>
      </c>
      <c r="M80" s="81">
        <f t="shared" si="15"/>
        <v>100</v>
      </c>
      <c r="N80" s="60">
        <v>94</v>
      </c>
    </row>
    <row r="81" spans="1:14" ht="159" customHeight="1" x14ac:dyDescent="0.2">
      <c r="A81" s="158">
        <f>A78+1</f>
        <v>46</v>
      </c>
      <c r="B81" s="91" t="s">
        <v>213</v>
      </c>
      <c r="C81" s="4" t="s">
        <v>13</v>
      </c>
      <c r="D81" s="83">
        <v>53284.633820000003</v>
      </c>
      <c r="E81" s="83">
        <v>9790</v>
      </c>
      <c r="F81" s="83">
        <v>9790</v>
      </c>
      <c r="G81" s="32">
        <f t="shared" si="12"/>
        <v>100</v>
      </c>
      <c r="H81" s="92" t="s">
        <v>74</v>
      </c>
      <c r="I81" s="93">
        <v>77</v>
      </c>
      <c r="J81" s="93">
        <v>78</v>
      </c>
      <c r="K81" s="93">
        <v>79.900000000000006</v>
      </c>
      <c r="L81" s="93"/>
      <c r="M81" s="81"/>
      <c r="N81" s="60">
        <v>79.900000000000006</v>
      </c>
    </row>
    <row r="82" spans="1:14" ht="51.75" customHeight="1" x14ac:dyDescent="0.2">
      <c r="A82" s="47">
        <f>A81+1</f>
        <v>47</v>
      </c>
      <c r="B82" s="94" t="s">
        <v>214</v>
      </c>
      <c r="C82" s="4" t="s">
        <v>13</v>
      </c>
      <c r="D82" s="83">
        <v>36768.115510000003</v>
      </c>
      <c r="E82" s="83">
        <v>5289.8134499999996</v>
      </c>
      <c r="F82" s="83">
        <v>5289.8134499999996</v>
      </c>
      <c r="G82" s="32">
        <f t="shared" si="12"/>
        <v>100</v>
      </c>
      <c r="H82" s="95" t="s">
        <v>152</v>
      </c>
      <c r="I82" s="130">
        <v>2</v>
      </c>
      <c r="J82" s="130">
        <v>2</v>
      </c>
      <c r="K82" s="130">
        <v>3</v>
      </c>
      <c r="L82" s="130"/>
      <c r="M82" s="130"/>
      <c r="N82" s="132">
        <v>4</v>
      </c>
    </row>
    <row r="83" spans="1:14" ht="65.25" customHeight="1" x14ac:dyDescent="0.2">
      <c r="A83" s="47">
        <f t="shared" ref="A83:A86" si="16">A82+1</f>
        <v>48</v>
      </c>
      <c r="B83" s="96" t="s">
        <v>215</v>
      </c>
      <c r="C83" s="4" t="s">
        <v>13</v>
      </c>
      <c r="D83" s="83">
        <v>9132.5506700000005</v>
      </c>
      <c r="E83" s="83">
        <v>1262.37655</v>
      </c>
      <c r="F83" s="83">
        <v>1262.37655</v>
      </c>
      <c r="G83" s="32">
        <f t="shared" si="12"/>
        <v>100</v>
      </c>
      <c r="H83" s="95" t="s">
        <v>153</v>
      </c>
      <c r="I83" s="97">
        <v>0.10979999999999999</v>
      </c>
      <c r="J83" s="97">
        <v>0.10979999999999999</v>
      </c>
      <c r="K83" s="132">
        <v>0.1656</v>
      </c>
      <c r="L83" s="97"/>
      <c r="M83" s="130"/>
      <c r="N83" s="132">
        <v>0.22189999999999999</v>
      </c>
    </row>
    <row r="84" spans="1:14" ht="94.5" x14ac:dyDescent="0.2">
      <c r="A84" s="47">
        <f t="shared" si="16"/>
        <v>49</v>
      </c>
      <c r="B84" s="94" t="s">
        <v>216</v>
      </c>
      <c r="C84" s="4" t="s">
        <v>218</v>
      </c>
      <c r="D84" s="83">
        <v>177647.1</v>
      </c>
      <c r="E84" s="83">
        <v>177647.1</v>
      </c>
      <c r="F84" s="83">
        <v>177647.1</v>
      </c>
      <c r="G84" s="32">
        <f t="shared" ref="G84:G90" si="17">F84/E84*100</f>
        <v>100</v>
      </c>
      <c r="H84" s="98" t="s">
        <v>103</v>
      </c>
      <c r="I84" s="228">
        <v>19.37</v>
      </c>
      <c r="J84" s="228">
        <v>20.7</v>
      </c>
      <c r="K84" s="228">
        <v>21.3</v>
      </c>
      <c r="L84" s="228"/>
      <c r="M84" s="188"/>
      <c r="N84" s="190" t="s">
        <v>22</v>
      </c>
    </row>
    <row r="85" spans="1:14" ht="94.5" customHeight="1" x14ac:dyDescent="0.2">
      <c r="A85" s="47">
        <f t="shared" si="16"/>
        <v>50</v>
      </c>
      <c r="B85" s="91" t="s">
        <v>217</v>
      </c>
      <c r="C85" s="4" t="s">
        <v>218</v>
      </c>
      <c r="D85" s="135">
        <v>4935.37</v>
      </c>
      <c r="E85" s="135">
        <v>4935.37</v>
      </c>
      <c r="F85" s="135">
        <v>4935.37</v>
      </c>
      <c r="G85" s="32">
        <f t="shared" si="17"/>
        <v>100</v>
      </c>
      <c r="H85" s="99"/>
      <c r="I85" s="229"/>
      <c r="J85" s="229"/>
      <c r="K85" s="229"/>
      <c r="L85" s="229"/>
      <c r="M85" s="221"/>
      <c r="N85" s="197"/>
    </row>
    <row r="86" spans="1:14" ht="94.5" customHeight="1" x14ac:dyDescent="0.2">
      <c r="A86" s="47">
        <f t="shared" si="16"/>
        <v>51</v>
      </c>
      <c r="B86" s="91" t="s">
        <v>253</v>
      </c>
      <c r="C86" s="4" t="s">
        <v>218</v>
      </c>
      <c r="D86" s="135">
        <v>5604.47</v>
      </c>
      <c r="E86" s="135">
        <v>5604.47</v>
      </c>
      <c r="F86" s="135">
        <v>5604.47</v>
      </c>
      <c r="G86" s="32">
        <f t="shared" si="17"/>
        <v>100</v>
      </c>
      <c r="H86" s="99"/>
      <c r="I86" s="125"/>
      <c r="J86" s="125"/>
      <c r="K86" s="125"/>
      <c r="L86" s="125"/>
      <c r="M86" s="157"/>
      <c r="N86" s="139"/>
    </row>
    <row r="87" spans="1:14" ht="62.25" customHeight="1" x14ac:dyDescent="0.2">
      <c r="A87" s="192" t="s">
        <v>244</v>
      </c>
      <c r="B87" s="162" t="s">
        <v>136</v>
      </c>
      <c r="C87" s="4" t="s">
        <v>13</v>
      </c>
      <c r="D87" s="135">
        <v>3394.2962299999999</v>
      </c>
      <c r="E87" s="135">
        <v>579.99977999999999</v>
      </c>
      <c r="F87" s="135">
        <v>579.99977999999999</v>
      </c>
      <c r="G87" s="32">
        <f t="shared" si="17"/>
        <v>100</v>
      </c>
      <c r="H87" s="181" t="s">
        <v>162</v>
      </c>
      <c r="I87" s="190">
        <v>61</v>
      </c>
      <c r="J87" s="190">
        <v>61</v>
      </c>
      <c r="K87" s="190">
        <v>67</v>
      </c>
      <c r="L87" s="190"/>
      <c r="M87" s="188"/>
      <c r="N87" s="190">
        <v>67</v>
      </c>
    </row>
    <row r="88" spans="1:14" ht="47.25" x14ac:dyDescent="0.2">
      <c r="A88" s="193"/>
      <c r="B88" s="164"/>
      <c r="C88" s="4" t="s">
        <v>10</v>
      </c>
      <c r="D88" s="135">
        <v>2457.9408899999999</v>
      </c>
      <c r="E88" s="135">
        <v>420.00022000000001</v>
      </c>
      <c r="F88" s="135">
        <v>420.00022000000001</v>
      </c>
      <c r="G88" s="32">
        <f t="shared" si="17"/>
        <v>100</v>
      </c>
      <c r="H88" s="196"/>
      <c r="I88" s="197"/>
      <c r="J88" s="197"/>
      <c r="K88" s="197"/>
      <c r="L88" s="197"/>
      <c r="M88" s="221"/>
      <c r="N88" s="197"/>
    </row>
    <row r="89" spans="1:14" ht="47.25" x14ac:dyDescent="0.2">
      <c r="A89" s="192" t="s">
        <v>245</v>
      </c>
      <c r="B89" s="162" t="s">
        <v>137</v>
      </c>
      <c r="C89" s="4" t="s">
        <v>13</v>
      </c>
      <c r="D89" s="135">
        <v>2924.7332299999998</v>
      </c>
      <c r="E89" s="135">
        <v>579.99977999999999</v>
      </c>
      <c r="F89" s="135">
        <v>579.99977999999999</v>
      </c>
      <c r="G89" s="32">
        <f t="shared" si="17"/>
        <v>100</v>
      </c>
      <c r="H89" s="196"/>
      <c r="I89" s="197"/>
      <c r="J89" s="197"/>
      <c r="K89" s="197"/>
      <c r="L89" s="197"/>
      <c r="M89" s="221"/>
      <c r="N89" s="197"/>
    </row>
    <row r="90" spans="1:14" ht="47.25" x14ac:dyDescent="0.2">
      <c r="A90" s="193"/>
      <c r="B90" s="164"/>
      <c r="C90" s="4" t="s">
        <v>10</v>
      </c>
      <c r="D90" s="135">
        <v>2117.91219</v>
      </c>
      <c r="E90" s="135">
        <v>420.00022000000001</v>
      </c>
      <c r="F90" s="135">
        <v>420.00022000000001</v>
      </c>
      <c r="G90" s="32">
        <f t="shared" si="17"/>
        <v>100</v>
      </c>
      <c r="H90" s="196"/>
      <c r="I90" s="197"/>
      <c r="J90" s="197"/>
      <c r="K90" s="197"/>
      <c r="L90" s="197"/>
      <c r="M90" s="221"/>
      <c r="N90" s="197"/>
    </row>
    <row r="91" spans="1:14" ht="47.25" x14ac:dyDescent="0.2">
      <c r="A91" s="192" t="s">
        <v>246</v>
      </c>
      <c r="B91" s="162" t="s">
        <v>138</v>
      </c>
      <c r="C91" s="4" t="s">
        <v>13</v>
      </c>
      <c r="D91" s="135">
        <v>4592.5111900000002</v>
      </c>
      <c r="E91" s="135">
        <v>3807.4770199999998</v>
      </c>
      <c r="F91" s="135">
        <v>3807.4770199999998</v>
      </c>
      <c r="G91" s="32">
        <f t="shared" ref="G91:G94" si="18">F91/E91*100</f>
        <v>100</v>
      </c>
      <c r="H91" s="196"/>
      <c r="I91" s="197"/>
      <c r="J91" s="197"/>
      <c r="K91" s="197"/>
      <c r="L91" s="197"/>
      <c r="M91" s="221"/>
      <c r="N91" s="197"/>
    </row>
    <row r="92" spans="1:14" ht="47.25" x14ac:dyDescent="0.2">
      <c r="A92" s="193"/>
      <c r="B92" s="164"/>
      <c r="C92" s="4" t="s">
        <v>10</v>
      </c>
      <c r="D92" s="135">
        <v>3325.6145799999999</v>
      </c>
      <c r="E92" s="135">
        <v>2757.20469</v>
      </c>
      <c r="F92" s="135">
        <v>2757.20469</v>
      </c>
      <c r="G92" s="32">
        <f t="shared" si="18"/>
        <v>100</v>
      </c>
      <c r="H92" s="27"/>
      <c r="I92" s="100"/>
      <c r="J92" s="100"/>
      <c r="K92" s="100"/>
      <c r="L92" s="100"/>
      <c r="M92" s="101"/>
      <c r="N92" s="102"/>
    </row>
    <row r="93" spans="1:14" ht="48.75" customHeight="1" x14ac:dyDescent="0.2">
      <c r="A93" s="192" t="s">
        <v>147</v>
      </c>
      <c r="B93" s="162" t="s">
        <v>139</v>
      </c>
      <c r="C93" s="4" t="s">
        <v>13</v>
      </c>
      <c r="D93" s="135">
        <v>8937.4185699999998</v>
      </c>
      <c r="E93" s="135">
        <v>6876.7038599999996</v>
      </c>
      <c r="F93" s="135">
        <v>6876.70381</v>
      </c>
      <c r="G93" s="32">
        <f t="shared" si="18"/>
        <v>99.999999272907473</v>
      </c>
      <c r="H93" s="27"/>
      <c r="I93" s="100"/>
      <c r="J93" s="100"/>
      <c r="K93" s="100"/>
      <c r="L93" s="100"/>
      <c r="M93" s="101"/>
      <c r="N93" s="102"/>
    </row>
    <row r="94" spans="1:14" ht="50.25" customHeight="1" x14ac:dyDescent="0.2">
      <c r="A94" s="193"/>
      <c r="B94" s="164"/>
      <c r="C94" s="4" t="s">
        <v>10</v>
      </c>
      <c r="D94" s="135">
        <v>6473.91561</v>
      </c>
      <c r="E94" s="135">
        <f>4980.46916+0.1862</f>
        <v>4980.6553599999997</v>
      </c>
      <c r="F94" s="135">
        <v>4980.3339299999998</v>
      </c>
      <c r="G94" s="32">
        <f t="shared" si="18"/>
        <v>99.99354643160855</v>
      </c>
      <c r="H94" s="27"/>
      <c r="I94" s="100"/>
      <c r="J94" s="100"/>
      <c r="K94" s="100"/>
      <c r="L94" s="100"/>
      <c r="M94" s="101"/>
      <c r="N94" s="102"/>
    </row>
    <row r="95" spans="1:14" ht="57.75" customHeight="1" x14ac:dyDescent="0.2">
      <c r="A95" s="192" t="s">
        <v>148</v>
      </c>
      <c r="B95" s="162" t="s">
        <v>140</v>
      </c>
      <c r="C95" s="4" t="s">
        <v>13</v>
      </c>
      <c r="D95" s="135">
        <v>6340.9152999999997</v>
      </c>
      <c r="E95" s="135">
        <v>0</v>
      </c>
      <c r="F95" s="135">
        <v>0</v>
      </c>
      <c r="G95" s="32">
        <v>0</v>
      </c>
      <c r="H95" s="181" t="s">
        <v>75</v>
      </c>
      <c r="I95" s="131">
        <v>12</v>
      </c>
      <c r="J95" s="131">
        <v>12</v>
      </c>
      <c r="K95" s="131">
        <v>8</v>
      </c>
      <c r="L95" s="131"/>
      <c r="M95" s="188"/>
      <c r="N95" s="103">
        <v>0</v>
      </c>
    </row>
    <row r="96" spans="1:14" ht="47.25" x14ac:dyDescent="0.2">
      <c r="A96" s="193"/>
      <c r="B96" s="164"/>
      <c r="C96" s="4" t="s">
        <v>10</v>
      </c>
      <c r="D96" s="135">
        <v>4591.7014700000009</v>
      </c>
      <c r="E96" s="135">
        <v>0</v>
      </c>
      <c r="F96" s="135">
        <v>0</v>
      </c>
      <c r="G96" s="32">
        <v>0</v>
      </c>
      <c r="H96" s="196"/>
      <c r="I96" s="27"/>
      <c r="J96" s="27"/>
      <c r="K96" s="27"/>
      <c r="L96" s="27"/>
      <c r="M96" s="221"/>
      <c r="N96" s="104"/>
    </row>
    <row r="97" spans="1:19" ht="47.25" x14ac:dyDescent="0.2">
      <c r="A97" s="192" t="s">
        <v>190</v>
      </c>
      <c r="B97" s="162" t="s">
        <v>141</v>
      </c>
      <c r="C97" s="4" t="s">
        <v>13</v>
      </c>
      <c r="D97" s="135">
        <v>3427.5256399999998</v>
      </c>
      <c r="E97" s="135">
        <v>0</v>
      </c>
      <c r="F97" s="135">
        <v>0</v>
      </c>
      <c r="G97" s="32">
        <v>0</v>
      </c>
      <c r="H97" s="27"/>
      <c r="I97" s="100"/>
      <c r="J97" s="100"/>
      <c r="K97" s="100"/>
      <c r="L97" s="100"/>
      <c r="M97" s="101"/>
      <c r="N97" s="102"/>
    </row>
    <row r="98" spans="1:19" ht="47.25" x14ac:dyDescent="0.2">
      <c r="A98" s="193"/>
      <c r="B98" s="164"/>
      <c r="C98" s="4" t="s">
        <v>10</v>
      </c>
      <c r="D98" s="135">
        <v>2482.0035800000005</v>
      </c>
      <c r="E98" s="135">
        <v>0</v>
      </c>
      <c r="F98" s="135">
        <v>0</v>
      </c>
      <c r="G98" s="32">
        <v>0</v>
      </c>
      <c r="H98" s="27"/>
      <c r="I98" s="100"/>
      <c r="J98" s="100"/>
      <c r="K98" s="100"/>
      <c r="L98" s="100"/>
      <c r="M98" s="101"/>
      <c r="N98" s="102"/>
    </row>
    <row r="99" spans="1:19" ht="47.25" x14ac:dyDescent="0.2">
      <c r="A99" s="192" t="s">
        <v>191</v>
      </c>
      <c r="B99" s="162" t="s">
        <v>142</v>
      </c>
      <c r="C99" s="4" t="s">
        <v>13</v>
      </c>
      <c r="D99" s="135">
        <v>3569.6941700000002</v>
      </c>
      <c r="E99" s="135">
        <v>579.99977999999999</v>
      </c>
      <c r="F99" s="135">
        <v>579.99977999999999</v>
      </c>
      <c r="G99" s="32">
        <f t="shared" ref="G99:G102" si="19">F99/E99*100</f>
        <v>100</v>
      </c>
      <c r="H99" s="27"/>
      <c r="I99" s="100"/>
      <c r="J99" s="100"/>
      <c r="K99" s="100"/>
      <c r="L99" s="100"/>
      <c r="M99" s="101"/>
      <c r="N99" s="102"/>
    </row>
    <row r="100" spans="1:19" ht="47.25" x14ac:dyDescent="0.2">
      <c r="A100" s="193"/>
      <c r="B100" s="164"/>
      <c r="C100" s="4" t="s">
        <v>10</v>
      </c>
      <c r="D100" s="135">
        <v>2584.9532999999997</v>
      </c>
      <c r="E100" s="135">
        <v>420.00022000000001</v>
      </c>
      <c r="F100" s="135">
        <v>420.00022000000001</v>
      </c>
      <c r="G100" s="32">
        <f t="shared" si="19"/>
        <v>100</v>
      </c>
      <c r="H100" s="27"/>
      <c r="I100" s="100"/>
      <c r="J100" s="100"/>
      <c r="K100" s="100"/>
      <c r="L100" s="100"/>
      <c r="M100" s="101"/>
      <c r="N100" s="102"/>
    </row>
    <row r="101" spans="1:19" ht="47.25" x14ac:dyDescent="0.2">
      <c r="A101" s="192" t="s">
        <v>192</v>
      </c>
      <c r="B101" s="91" t="s">
        <v>143</v>
      </c>
      <c r="C101" s="4" t="s">
        <v>13</v>
      </c>
      <c r="D101" s="135">
        <v>3136.2056699999998</v>
      </c>
      <c r="E101" s="135">
        <v>579.99977999999999</v>
      </c>
      <c r="F101" s="135">
        <v>579.99977999999999</v>
      </c>
      <c r="G101" s="32">
        <f t="shared" si="19"/>
        <v>100</v>
      </c>
      <c r="H101" s="27"/>
      <c r="I101" s="100"/>
      <c r="J101" s="100"/>
      <c r="K101" s="100"/>
      <c r="L101" s="100"/>
      <c r="M101" s="101"/>
      <c r="N101" s="102"/>
    </row>
    <row r="102" spans="1:19" ht="47.25" x14ac:dyDescent="0.2">
      <c r="A102" s="193"/>
      <c r="B102" s="96"/>
      <c r="C102" s="4" t="s">
        <v>10</v>
      </c>
      <c r="D102" s="135">
        <v>2271.0475499999998</v>
      </c>
      <c r="E102" s="135">
        <v>420.00022000000001</v>
      </c>
      <c r="F102" s="135">
        <v>420.00022000000001</v>
      </c>
      <c r="G102" s="32">
        <f t="shared" si="19"/>
        <v>100</v>
      </c>
      <c r="H102" s="27"/>
      <c r="I102" s="100"/>
      <c r="J102" s="100"/>
      <c r="K102" s="100"/>
      <c r="L102" s="100"/>
      <c r="M102" s="101"/>
      <c r="N102" s="102"/>
    </row>
    <row r="103" spans="1:19" ht="94.5" x14ac:dyDescent="0.2">
      <c r="A103" s="133" t="s">
        <v>193</v>
      </c>
      <c r="B103" s="128" t="s">
        <v>219</v>
      </c>
      <c r="C103" s="4" t="s">
        <v>218</v>
      </c>
      <c r="D103" s="135">
        <f>3700</f>
        <v>3700</v>
      </c>
      <c r="E103" s="135">
        <f>3700</f>
        <v>3700</v>
      </c>
      <c r="F103" s="135">
        <v>3700</v>
      </c>
      <c r="G103" s="32">
        <f t="shared" ref="G103:G113" si="20">F103/E103*100</f>
        <v>100</v>
      </c>
      <c r="H103" s="27"/>
      <c r="I103" s="100"/>
      <c r="J103" s="100"/>
      <c r="K103" s="100"/>
      <c r="L103" s="100"/>
      <c r="M103" s="101"/>
      <c r="N103" s="102"/>
    </row>
    <row r="104" spans="1:19" ht="94.5" x14ac:dyDescent="0.2">
      <c r="A104" s="133" t="s">
        <v>194</v>
      </c>
      <c r="B104" s="128" t="s">
        <v>220</v>
      </c>
      <c r="C104" s="4" t="s">
        <v>218</v>
      </c>
      <c r="D104" s="135">
        <v>6500</v>
      </c>
      <c r="E104" s="135">
        <v>6500</v>
      </c>
      <c r="F104" s="135">
        <v>6500</v>
      </c>
      <c r="G104" s="32">
        <f t="shared" si="20"/>
        <v>100</v>
      </c>
      <c r="H104" s="27"/>
      <c r="I104" s="100"/>
      <c r="J104" s="100"/>
      <c r="K104" s="100"/>
      <c r="L104" s="100"/>
      <c r="M104" s="101"/>
      <c r="N104" s="102"/>
    </row>
    <row r="105" spans="1:19" ht="94.5" x14ac:dyDescent="0.2">
      <c r="A105" s="133" t="s">
        <v>195</v>
      </c>
      <c r="B105" s="88" t="s">
        <v>255</v>
      </c>
      <c r="C105" s="4" t="s">
        <v>218</v>
      </c>
      <c r="D105" s="135">
        <v>16531.14</v>
      </c>
      <c r="E105" s="135">
        <v>16531.14</v>
      </c>
      <c r="F105" s="135">
        <v>16531.14</v>
      </c>
      <c r="G105" s="32">
        <f t="shared" si="20"/>
        <v>100</v>
      </c>
      <c r="H105" s="27"/>
      <c r="I105" s="100"/>
      <c r="J105" s="100"/>
      <c r="K105" s="100"/>
      <c r="L105" s="100"/>
      <c r="M105" s="101"/>
      <c r="N105" s="102"/>
    </row>
    <row r="106" spans="1:19" ht="94.5" x14ac:dyDescent="0.2">
      <c r="A106" s="133" t="s">
        <v>259</v>
      </c>
      <c r="B106" s="127" t="s">
        <v>256</v>
      </c>
      <c r="C106" s="4" t="s">
        <v>218</v>
      </c>
      <c r="D106" s="135">
        <v>2754.13</v>
      </c>
      <c r="E106" s="135">
        <v>2754.13</v>
      </c>
      <c r="F106" s="135">
        <v>2754.13</v>
      </c>
      <c r="G106" s="32">
        <f t="shared" si="20"/>
        <v>100</v>
      </c>
      <c r="H106" s="27"/>
      <c r="I106" s="100"/>
      <c r="J106" s="100"/>
      <c r="K106" s="100"/>
      <c r="L106" s="100"/>
      <c r="M106" s="101"/>
      <c r="N106" s="102"/>
    </row>
    <row r="107" spans="1:19" ht="94.5" x14ac:dyDescent="0.2">
      <c r="A107" s="133" t="s">
        <v>260</v>
      </c>
      <c r="B107" s="126" t="s">
        <v>254</v>
      </c>
      <c r="C107" s="26" t="s">
        <v>218</v>
      </c>
      <c r="D107" s="135">
        <f>575.56</f>
        <v>575.55999999999995</v>
      </c>
      <c r="E107" s="135">
        <f>575.56</f>
        <v>575.55999999999995</v>
      </c>
      <c r="F107" s="135">
        <v>575.55999999999995</v>
      </c>
      <c r="G107" s="32">
        <f t="shared" si="20"/>
        <v>100</v>
      </c>
      <c r="H107" s="20" t="s">
        <v>114</v>
      </c>
      <c r="I107" s="131">
        <v>4.17</v>
      </c>
      <c r="J107" s="131">
        <v>4.17</v>
      </c>
      <c r="K107" s="131">
        <v>4.17</v>
      </c>
      <c r="L107" s="131"/>
      <c r="M107" s="105"/>
      <c r="N107" s="124" t="s">
        <v>22</v>
      </c>
    </row>
    <row r="108" spans="1:19" ht="94.5" x14ac:dyDescent="0.2">
      <c r="A108" s="133" t="s">
        <v>261</v>
      </c>
      <c r="B108" s="126" t="s">
        <v>221</v>
      </c>
      <c r="C108" s="26" t="s">
        <v>218</v>
      </c>
      <c r="D108" s="135">
        <v>6920</v>
      </c>
      <c r="E108" s="135">
        <v>6920</v>
      </c>
      <c r="F108" s="135">
        <v>6920</v>
      </c>
      <c r="G108" s="32">
        <f t="shared" si="20"/>
        <v>100</v>
      </c>
      <c r="H108" s="27"/>
      <c r="I108" s="139"/>
      <c r="J108" s="101"/>
      <c r="K108" s="139"/>
      <c r="L108" s="101"/>
      <c r="M108" s="101"/>
      <c r="N108" s="125"/>
    </row>
    <row r="109" spans="1:19" ht="94.5" x14ac:dyDescent="0.2">
      <c r="A109" s="133" t="s">
        <v>262</v>
      </c>
      <c r="B109" s="126" t="s">
        <v>222</v>
      </c>
      <c r="C109" s="26" t="s">
        <v>218</v>
      </c>
      <c r="D109" s="135">
        <v>27767.54</v>
      </c>
      <c r="E109" s="135">
        <v>27767.54</v>
      </c>
      <c r="F109" s="135">
        <v>27767.54</v>
      </c>
      <c r="G109" s="32">
        <f t="shared" si="20"/>
        <v>100</v>
      </c>
      <c r="H109" s="27"/>
      <c r="I109" s="139"/>
      <c r="J109" s="101"/>
      <c r="K109" s="139"/>
      <c r="L109" s="101"/>
      <c r="M109" s="101"/>
      <c r="N109" s="125"/>
    </row>
    <row r="110" spans="1:19" ht="94.5" x14ac:dyDescent="0.2">
      <c r="A110" s="133" t="s">
        <v>263</v>
      </c>
      <c r="B110" s="126" t="s">
        <v>257</v>
      </c>
      <c r="C110" s="26" t="s">
        <v>218</v>
      </c>
      <c r="D110" s="135">
        <v>3835.9</v>
      </c>
      <c r="E110" s="135">
        <v>3835.9</v>
      </c>
      <c r="F110" s="135">
        <v>3835.9</v>
      </c>
      <c r="G110" s="32">
        <f t="shared" si="20"/>
        <v>100</v>
      </c>
      <c r="H110" s="27"/>
      <c r="I110" s="139"/>
      <c r="J110" s="101"/>
      <c r="K110" s="139"/>
      <c r="L110" s="101"/>
      <c r="M110" s="101"/>
      <c r="N110" s="125"/>
    </row>
    <row r="111" spans="1:19" ht="94.5" x14ac:dyDescent="0.2">
      <c r="A111" s="133" t="s">
        <v>264</v>
      </c>
      <c r="B111" s="126" t="s">
        <v>258</v>
      </c>
      <c r="C111" s="26" t="s">
        <v>218</v>
      </c>
      <c r="D111" s="135">
        <v>34864.629999999997</v>
      </c>
      <c r="E111" s="135">
        <v>34864.629999999997</v>
      </c>
      <c r="F111" s="135">
        <v>34864.629999999997</v>
      </c>
      <c r="G111" s="32">
        <f t="shared" si="20"/>
        <v>100</v>
      </c>
      <c r="H111" s="27"/>
      <c r="I111" s="139"/>
      <c r="J111" s="101"/>
      <c r="K111" s="139"/>
      <c r="L111" s="101"/>
      <c r="M111" s="101"/>
      <c r="N111" s="125"/>
    </row>
    <row r="112" spans="1:19" s="28" customFormat="1" ht="110.25" customHeight="1" x14ac:dyDescent="0.2">
      <c r="A112" s="122" t="s">
        <v>265</v>
      </c>
      <c r="B112" s="94" t="s">
        <v>223</v>
      </c>
      <c r="C112" s="23" t="s">
        <v>218</v>
      </c>
      <c r="D112" s="83">
        <f>1616</f>
        <v>1616</v>
      </c>
      <c r="E112" s="83">
        <f>1616</f>
        <v>1616</v>
      </c>
      <c r="F112" s="120">
        <v>1616</v>
      </c>
      <c r="G112" s="32">
        <f t="shared" si="20"/>
        <v>100</v>
      </c>
      <c r="H112" s="59" t="s">
        <v>115</v>
      </c>
      <c r="I112" s="93">
        <v>18.100000000000001</v>
      </c>
      <c r="J112" s="93">
        <v>18.100000000000001</v>
      </c>
      <c r="K112" s="93">
        <v>18.100000000000001</v>
      </c>
      <c r="L112" s="93"/>
      <c r="M112" s="81"/>
      <c r="N112" s="106" t="s">
        <v>22</v>
      </c>
      <c r="O112" s="56"/>
      <c r="P112" s="57"/>
      <c r="Q112" s="57"/>
      <c r="R112" s="57"/>
      <c r="S112" s="57"/>
    </row>
    <row r="113" spans="1:22" s="28" customFormat="1" ht="125.25" customHeight="1" x14ac:dyDescent="0.2">
      <c r="A113" s="192" t="s">
        <v>267</v>
      </c>
      <c r="B113" s="91" t="s">
        <v>266</v>
      </c>
      <c r="C113" s="25" t="s">
        <v>218</v>
      </c>
      <c r="D113" s="140">
        <v>5559.63</v>
      </c>
      <c r="E113" s="146">
        <v>5559.63</v>
      </c>
      <c r="F113" s="146">
        <v>5559.63</v>
      </c>
      <c r="G113" s="18">
        <f t="shared" si="20"/>
        <v>100</v>
      </c>
      <c r="H113" s="59" t="s">
        <v>76</v>
      </c>
      <c r="I113" s="107">
        <v>267278</v>
      </c>
      <c r="J113" s="81">
        <v>267428</v>
      </c>
      <c r="K113" s="81">
        <v>267428</v>
      </c>
      <c r="L113" s="81"/>
      <c r="M113" s="81"/>
      <c r="N113" s="107" t="s">
        <v>22</v>
      </c>
      <c r="O113" s="56"/>
      <c r="P113" s="57"/>
      <c r="Q113" s="57"/>
      <c r="R113" s="57"/>
      <c r="S113" s="57"/>
    </row>
    <row r="114" spans="1:22" s="28" customFormat="1" ht="72.75" customHeight="1" x14ac:dyDescent="0.2">
      <c r="A114" s="193"/>
      <c r="B114" s="96"/>
      <c r="C114" s="26"/>
      <c r="D114" s="112"/>
      <c r="E114" s="112"/>
      <c r="F114" s="121"/>
      <c r="G114" s="19"/>
      <c r="H114" s="20" t="s">
        <v>77</v>
      </c>
      <c r="I114" s="125">
        <v>72.36</v>
      </c>
      <c r="J114" s="125">
        <v>72.36</v>
      </c>
      <c r="K114" s="125">
        <v>72.36</v>
      </c>
      <c r="L114" s="125"/>
      <c r="M114" s="157"/>
      <c r="N114" s="108" t="s">
        <v>22</v>
      </c>
      <c r="O114" s="56"/>
      <c r="P114" s="57"/>
      <c r="Q114" s="57"/>
      <c r="R114" s="57"/>
      <c r="S114" s="57"/>
    </row>
    <row r="115" spans="1:22" ht="48" customHeight="1" x14ac:dyDescent="0.2">
      <c r="A115" s="154"/>
      <c r="B115" s="8" t="s">
        <v>171</v>
      </c>
      <c r="C115" s="5" t="s">
        <v>10</v>
      </c>
      <c r="D115" s="109">
        <f>SUM(D116:D120)</f>
        <v>40203.1</v>
      </c>
      <c r="E115" s="109">
        <f>SUM(E116:E120)</f>
        <v>19665.150000000001</v>
      </c>
      <c r="F115" s="109">
        <f>SUM(F116:F120)</f>
        <v>14862.968829999998</v>
      </c>
      <c r="G115" s="11">
        <f t="shared" ref="G115:G141" si="21">F115/E115*100</f>
        <v>75.58024642578367</v>
      </c>
      <c r="H115" s="59"/>
      <c r="I115" s="60"/>
      <c r="J115" s="60"/>
      <c r="K115" s="60"/>
      <c r="L115" s="60"/>
      <c r="M115" s="60"/>
      <c r="N115" s="60"/>
    </row>
    <row r="116" spans="1:22" ht="90" customHeight="1" x14ac:dyDescent="0.2">
      <c r="A116" s="159">
        <v>71</v>
      </c>
      <c r="B116" s="181" t="s">
        <v>24</v>
      </c>
      <c r="C116" s="184" t="s">
        <v>61</v>
      </c>
      <c r="D116" s="174">
        <v>16081.24</v>
      </c>
      <c r="E116" s="174">
        <v>7866.06</v>
      </c>
      <c r="F116" s="174">
        <v>5945.1875319999999</v>
      </c>
      <c r="G116" s="194">
        <f t="shared" si="21"/>
        <v>75.580246425783685</v>
      </c>
      <c r="H116" s="59" t="s">
        <v>122</v>
      </c>
      <c r="I116" s="60">
        <v>6.3</v>
      </c>
      <c r="J116" s="60">
        <v>6.8</v>
      </c>
      <c r="K116" s="60">
        <v>6.8</v>
      </c>
      <c r="L116" s="60">
        <v>7</v>
      </c>
      <c r="M116" s="81">
        <f t="shared" ref="M116:M120" si="22">L116/K116*100</f>
        <v>102.94117647058825</v>
      </c>
      <c r="N116" s="60">
        <v>6.8</v>
      </c>
    </row>
    <row r="117" spans="1:22" ht="87" customHeight="1" x14ac:dyDescent="0.2">
      <c r="A117" s="160"/>
      <c r="B117" s="182"/>
      <c r="C117" s="186"/>
      <c r="D117" s="175"/>
      <c r="E117" s="175"/>
      <c r="F117" s="175"/>
      <c r="G117" s="195"/>
      <c r="H117" s="59" t="s">
        <v>123</v>
      </c>
      <c r="I117" s="60">
        <v>5.7</v>
      </c>
      <c r="J117" s="131">
        <v>6.3</v>
      </c>
      <c r="K117" s="60">
        <v>6.3</v>
      </c>
      <c r="L117" s="60">
        <v>6.5</v>
      </c>
      <c r="M117" s="81">
        <f t="shared" si="22"/>
        <v>103.17460317460319</v>
      </c>
      <c r="N117" s="60">
        <v>6.3</v>
      </c>
    </row>
    <row r="118" spans="1:22" ht="69" customHeight="1" x14ac:dyDescent="0.2">
      <c r="A118" s="159">
        <v>64</v>
      </c>
      <c r="B118" s="162" t="s">
        <v>84</v>
      </c>
      <c r="C118" s="23" t="s">
        <v>61</v>
      </c>
      <c r="D118" s="134">
        <v>20101.55</v>
      </c>
      <c r="E118" s="134">
        <v>9832.5750000000007</v>
      </c>
      <c r="F118" s="134">
        <v>7431.4844149999999</v>
      </c>
      <c r="G118" s="136">
        <f t="shared" si="21"/>
        <v>75.580246425783685</v>
      </c>
      <c r="H118" s="20" t="s">
        <v>58</v>
      </c>
      <c r="I118" s="131">
        <v>670</v>
      </c>
      <c r="J118" s="129">
        <v>678</v>
      </c>
      <c r="K118" s="131">
        <v>680</v>
      </c>
      <c r="L118" s="129">
        <v>289</v>
      </c>
      <c r="M118" s="81">
        <f t="shared" si="22"/>
        <v>42.5</v>
      </c>
      <c r="N118" s="131">
        <v>690</v>
      </c>
    </row>
    <row r="119" spans="1:22" ht="88.5" customHeight="1" x14ac:dyDescent="0.2">
      <c r="A119" s="99"/>
      <c r="B119" s="164"/>
      <c r="C119" s="25"/>
      <c r="D119" s="146"/>
      <c r="E119" s="146"/>
      <c r="F119" s="146"/>
      <c r="G119" s="149"/>
      <c r="H119" s="20" t="s">
        <v>149</v>
      </c>
      <c r="I119" s="105">
        <v>1800</v>
      </c>
      <c r="J119" s="105">
        <v>3214</v>
      </c>
      <c r="K119" s="105">
        <v>1900</v>
      </c>
      <c r="L119" s="105">
        <v>1007</v>
      </c>
      <c r="M119" s="81">
        <f t="shared" si="22"/>
        <v>53</v>
      </c>
      <c r="N119" s="107">
        <v>2000</v>
      </c>
      <c r="V119" s="76"/>
    </row>
    <row r="120" spans="1:22" ht="112.5" customHeight="1" x14ac:dyDescent="0.2">
      <c r="A120" s="159">
        <v>65</v>
      </c>
      <c r="B120" s="91" t="s">
        <v>15</v>
      </c>
      <c r="C120" s="23" t="s">
        <v>61</v>
      </c>
      <c r="D120" s="134">
        <v>4020.31</v>
      </c>
      <c r="E120" s="134">
        <v>1966.5150000000001</v>
      </c>
      <c r="F120" s="134">
        <v>1486.296883</v>
      </c>
      <c r="G120" s="136">
        <f t="shared" si="21"/>
        <v>75.580246425783685</v>
      </c>
      <c r="H120" s="59" t="s">
        <v>150</v>
      </c>
      <c r="I120" s="107">
        <v>22000</v>
      </c>
      <c r="J120" s="107">
        <v>22013</v>
      </c>
      <c r="K120" s="107">
        <v>22000</v>
      </c>
      <c r="L120" s="107">
        <v>9996</v>
      </c>
      <c r="M120" s="81">
        <f t="shared" si="22"/>
        <v>45.436363636363637</v>
      </c>
      <c r="N120" s="107">
        <v>23000</v>
      </c>
    </row>
    <row r="121" spans="1:22" ht="28.5" customHeight="1" x14ac:dyDescent="0.2">
      <c r="A121" s="204"/>
      <c r="B121" s="198" t="s">
        <v>172</v>
      </c>
      <c r="C121" s="5" t="s">
        <v>14</v>
      </c>
      <c r="D121" s="109">
        <f>D122+D123</f>
        <v>64148.399999999994</v>
      </c>
      <c r="E121" s="109">
        <f>E122+E123</f>
        <v>32346.31667</v>
      </c>
      <c r="F121" s="109">
        <f>F122+F123</f>
        <v>29787.367880000002</v>
      </c>
      <c r="G121" s="11">
        <f t="shared" si="21"/>
        <v>92.088902065398599</v>
      </c>
      <c r="H121" s="59"/>
      <c r="I121" s="60"/>
      <c r="J121" s="60"/>
      <c r="K121" s="60"/>
      <c r="L121" s="60"/>
      <c r="M121" s="60"/>
      <c r="N121" s="60"/>
    </row>
    <row r="122" spans="1:22" ht="49.5" customHeight="1" x14ac:dyDescent="0.2">
      <c r="A122" s="204"/>
      <c r="B122" s="198"/>
      <c r="C122" s="5" t="s">
        <v>13</v>
      </c>
      <c r="D122" s="109">
        <f>D127+D128</f>
        <v>21284.699999999997</v>
      </c>
      <c r="E122" s="109">
        <f>E127+E128</f>
        <v>9067.6</v>
      </c>
      <c r="F122" s="109">
        <f>F127+F128</f>
        <v>8845.2000000000007</v>
      </c>
      <c r="G122" s="11">
        <f t="shared" si="21"/>
        <v>97.547311306189073</v>
      </c>
      <c r="H122" s="59"/>
      <c r="I122" s="60"/>
      <c r="J122" s="60"/>
      <c r="K122" s="60"/>
      <c r="L122" s="60"/>
      <c r="M122" s="60"/>
      <c r="N122" s="60"/>
    </row>
    <row r="123" spans="1:22" ht="47.25" customHeight="1" x14ac:dyDescent="0.2">
      <c r="A123" s="204"/>
      <c r="B123" s="198"/>
      <c r="C123" s="5" t="s">
        <v>10</v>
      </c>
      <c r="D123" s="109">
        <f>D124+D125+D126</f>
        <v>42863.7</v>
      </c>
      <c r="E123" s="109">
        <f>E124+E125+E126</f>
        <v>23278.716669999998</v>
      </c>
      <c r="F123" s="109">
        <f>F124+F125+F126</f>
        <v>20942.167880000001</v>
      </c>
      <c r="G123" s="11">
        <f t="shared" si="21"/>
        <v>89.962725080067756</v>
      </c>
      <c r="H123" s="59"/>
      <c r="I123" s="60"/>
      <c r="J123" s="60"/>
      <c r="K123" s="60"/>
      <c r="L123" s="60"/>
      <c r="M123" s="60"/>
      <c r="N123" s="60"/>
    </row>
    <row r="124" spans="1:22" ht="126" customHeight="1" x14ac:dyDescent="0.2">
      <c r="A124" s="31">
        <v>66</v>
      </c>
      <c r="B124" s="150" t="s">
        <v>62</v>
      </c>
      <c r="C124" s="4" t="s">
        <v>61</v>
      </c>
      <c r="D124" s="148">
        <v>5707.1</v>
      </c>
      <c r="E124" s="148">
        <v>2984.12</v>
      </c>
      <c r="F124" s="148">
        <v>2516.810242</v>
      </c>
      <c r="G124" s="32">
        <f t="shared" si="21"/>
        <v>84.340115075801251</v>
      </c>
      <c r="H124" s="59" t="s">
        <v>124</v>
      </c>
      <c r="I124" s="60">
        <v>100</v>
      </c>
      <c r="J124" s="60">
        <v>100</v>
      </c>
      <c r="K124" s="60">
        <v>100</v>
      </c>
      <c r="L124" s="60">
        <v>25.6</v>
      </c>
      <c r="M124" s="81">
        <f t="shared" ref="M124:M128" si="23">L124/K124*100</f>
        <v>25.6</v>
      </c>
      <c r="N124" s="60">
        <v>100</v>
      </c>
    </row>
    <row r="125" spans="1:22" ht="94.5" customHeight="1" x14ac:dyDescent="0.2">
      <c r="A125" s="203">
        <f>A124+1</f>
        <v>67</v>
      </c>
      <c r="B125" s="199" t="s">
        <v>67</v>
      </c>
      <c r="C125" s="4" t="s">
        <v>61</v>
      </c>
      <c r="D125" s="148">
        <v>22828.400000000001</v>
      </c>
      <c r="E125" s="148">
        <v>11936.48</v>
      </c>
      <c r="F125" s="148">
        <v>10067.240968</v>
      </c>
      <c r="G125" s="32">
        <f t="shared" si="21"/>
        <v>84.340115075801251</v>
      </c>
      <c r="H125" s="181" t="s">
        <v>187</v>
      </c>
      <c r="I125" s="190">
        <v>81</v>
      </c>
      <c r="J125" s="190">
        <v>96</v>
      </c>
      <c r="K125" s="190">
        <v>82</v>
      </c>
      <c r="L125" s="190">
        <v>86</v>
      </c>
      <c r="M125" s="188">
        <f t="shared" si="23"/>
        <v>104.8780487804878</v>
      </c>
      <c r="N125" s="190">
        <v>83</v>
      </c>
    </row>
    <row r="126" spans="1:22" ht="65.25" customHeight="1" x14ac:dyDescent="0.2">
      <c r="A126" s="203"/>
      <c r="B126" s="199"/>
      <c r="C126" s="4" t="s">
        <v>224</v>
      </c>
      <c r="D126" s="148">
        <v>14328.2</v>
      </c>
      <c r="E126" s="148">
        <v>8358.1166699999994</v>
      </c>
      <c r="F126" s="148">
        <v>8358.1166699999994</v>
      </c>
      <c r="G126" s="32">
        <f t="shared" si="21"/>
        <v>100</v>
      </c>
      <c r="H126" s="182"/>
      <c r="I126" s="191"/>
      <c r="J126" s="191"/>
      <c r="K126" s="191"/>
      <c r="L126" s="191"/>
      <c r="M126" s="189" t="e">
        <f t="shared" si="23"/>
        <v>#DIV/0!</v>
      </c>
      <c r="N126" s="191"/>
      <c r="V126" s="61"/>
    </row>
    <row r="127" spans="1:22" ht="94.5" customHeight="1" x14ac:dyDescent="0.2">
      <c r="A127" s="153">
        <f>A125+1</f>
        <v>68</v>
      </c>
      <c r="B127" s="150" t="s">
        <v>65</v>
      </c>
      <c r="C127" s="4" t="s">
        <v>61</v>
      </c>
      <c r="D127" s="148">
        <v>21034.1</v>
      </c>
      <c r="E127" s="148">
        <v>8932.6</v>
      </c>
      <c r="F127" s="148">
        <v>8710.2000000000007</v>
      </c>
      <c r="G127" s="32">
        <f t="shared" si="21"/>
        <v>97.510243378187766</v>
      </c>
      <c r="H127" s="36" t="s">
        <v>125</v>
      </c>
      <c r="I127" s="60">
        <v>100</v>
      </c>
      <c r="J127" s="60">
        <v>100</v>
      </c>
      <c r="K127" s="60">
        <v>100</v>
      </c>
      <c r="L127" s="60">
        <v>100</v>
      </c>
      <c r="M127" s="81">
        <f t="shared" si="23"/>
        <v>100</v>
      </c>
      <c r="N127" s="60">
        <v>100</v>
      </c>
    </row>
    <row r="128" spans="1:22" ht="65.25" customHeight="1" x14ac:dyDescent="0.2">
      <c r="A128" s="153">
        <f>A127+1</f>
        <v>69</v>
      </c>
      <c r="B128" s="150" t="s">
        <v>66</v>
      </c>
      <c r="C128" s="4" t="s">
        <v>61</v>
      </c>
      <c r="D128" s="148">
        <v>250.6</v>
      </c>
      <c r="E128" s="148">
        <v>135</v>
      </c>
      <c r="F128" s="148">
        <v>135</v>
      </c>
      <c r="G128" s="32">
        <v>0</v>
      </c>
      <c r="H128" s="36" t="s">
        <v>126</v>
      </c>
      <c r="I128" s="60">
        <v>878</v>
      </c>
      <c r="J128" s="60">
        <v>878</v>
      </c>
      <c r="K128" s="60">
        <v>878</v>
      </c>
      <c r="L128" s="60">
        <v>451</v>
      </c>
      <c r="M128" s="81">
        <f t="shared" si="23"/>
        <v>51.36674259681093</v>
      </c>
      <c r="N128" s="60">
        <v>878</v>
      </c>
    </row>
    <row r="129" spans="1:22" ht="62.25" customHeight="1" x14ac:dyDescent="0.2">
      <c r="A129" s="154"/>
      <c r="B129" s="8" t="s">
        <v>174</v>
      </c>
      <c r="C129" s="5" t="s">
        <v>10</v>
      </c>
      <c r="D129" s="85">
        <f>SUM(D131:D166)</f>
        <v>219935.55</v>
      </c>
      <c r="E129" s="85">
        <f>SUM(E131:E166)</f>
        <v>131073.38279</v>
      </c>
      <c r="F129" s="85">
        <f>SUM(F131:F166)</f>
        <v>108915.14461</v>
      </c>
      <c r="G129" s="14">
        <f t="shared" si="21"/>
        <v>83.094784228235753</v>
      </c>
      <c r="H129" s="59"/>
      <c r="I129" s="60"/>
      <c r="J129" s="60"/>
      <c r="K129" s="60"/>
      <c r="L129" s="60"/>
      <c r="M129" s="130"/>
      <c r="N129" s="60"/>
    </row>
    <row r="130" spans="1:22" ht="31.5" customHeight="1" x14ac:dyDescent="0.2">
      <c r="A130" s="34"/>
      <c r="B130" s="35"/>
      <c r="C130" s="110" t="s">
        <v>42</v>
      </c>
      <c r="D130" s="85">
        <v>252934</v>
      </c>
      <c r="E130" s="85">
        <v>30647.040000000001</v>
      </c>
      <c r="F130" s="85">
        <v>30647.040000000001</v>
      </c>
      <c r="G130" s="14">
        <f t="shared" si="21"/>
        <v>100</v>
      </c>
      <c r="H130" s="59"/>
      <c r="I130" s="60"/>
      <c r="J130" s="60"/>
      <c r="K130" s="60"/>
      <c r="L130" s="60"/>
      <c r="M130" s="130"/>
      <c r="N130" s="60"/>
    </row>
    <row r="131" spans="1:22" ht="95.25" customHeight="1" x14ac:dyDescent="0.2">
      <c r="A131" s="179">
        <v>70</v>
      </c>
      <c r="B131" s="181" t="s">
        <v>27</v>
      </c>
      <c r="C131" s="184" t="s">
        <v>10</v>
      </c>
      <c r="D131" s="201">
        <v>10500.552009999999</v>
      </c>
      <c r="E131" s="174">
        <v>6124.6697800000002</v>
      </c>
      <c r="F131" s="174">
        <v>5176.8060599999999</v>
      </c>
      <c r="G131" s="141">
        <f t="shared" si="21"/>
        <v>84.523839585682936</v>
      </c>
      <c r="H131" s="59" t="s">
        <v>233</v>
      </c>
      <c r="I131" s="60">
        <v>100</v>
      </c>
      <c r="J131" s="60">
        <v>100</v>
      </c>
      <c r="K131" s="60">
        <v>100</v>
      </c>
      <c r="L131" s="60">
        <v>100</v>
      </c>
      <c r="M131" s="60">
        <f>L131/K131*100</f>
        <v>100</v>
      </c>
      <c r="N131" s="60">
        <v>100</v>
      </c>
    </row>
    <row r="132" spans="1:22" ht="205.5" customHeight="1" x14ac:dyDescent="0.2">
      <c r="A132" s="180"/>
      <c r="B132" s="182"/>
      <c r="C132" s="186"/>
      <c r="D132" s="202"/>
      <c r="E132" s="175"/>
      <c r="F132" s="175"/>
      <c r="G132" s="143"/>
      <c r="H132" s="59" t="s">
        <v>59</v>
      </c>
      <c r="I132" s="60">
        <v>100</v>
      </c>
      <c r="J132" s="60">
        <v>100</v>
      </c>
      <c r="K132" s="60">
        <v>100</v>
      </c>
      <c r="L132" s="60">
        <v>100</v>
      </c>
      <c r="M132" s="60">
        <f>L132/K132*100</f>
        <v>100</v>
      </c>
      <c r="N132" s="60">
        <v>100</v>
      </c>
    </row>
    <row r="133" spans="1:22" ht="112.5" customHeight="1" x14ac:dyDescent="0.2">
      <c r="A133" s="179">
        <v>71</v>
      </c>
      <c r="B133" s="181" t="s">
        <v>28</v>
      </c>
      <c r="C133" s="184" t="s">
        <v>10</v>
      </c>
      <c r="D133" s="187">
        <v>10500.552009999999</v>
      </c>
      <c r="E133" s="174">
        <v>6124.6697800000002</v>
      </c>
      <c r="F133" s="174">
        <v>5176.8060599999999</v>
      </c>
      <c r="G133" s="176">
        <f t="shared" si="21"/>
        <v>84.523839585682936</v>
      </c>
      <c r="H133" s="59" t="s">
        <v>196</v>
      </c>
      <c r="I133" s="60">
        <v>60.4</v>
      </c>
      <c r="J133" s="60">
        <v>60.4</v>
      </c>
      <c r="K133" s="60">
        <v>60.6</v>
      </c>
      <c r="L133" s="60"/>
      <c r="M133" s="60"/>
      <c r="N133" s="60">
        <v>60.8</v>
      </c>
    </row>
    <row r="134" spans="1:22" ht="96.75" customHeight="1" x14ac:dyDescent="0.2">
      <c r="A134" s="200"/>
      <c r="B134" s="196"/>
      <c r="C134" s="185"/>
      <c r="D134" s="187"/>
      <c r="E134" s="183"/>
      <c r="F134" s="183"/>
      <c r="G134" s="177" t="e">
        <f t="shared" si="21"/>
        <v>#DIV/0!</v>
      </c>
      <c r="H134" s="59" t="s">
        <v>188</v>
      </c>
      <c r="I134" s="60">
        <v>7.2</v>
      </c>
      <c r="J134" s="60">
        <v>7.2</v>
      </c>
      <c r="K134" s="60">
        <v>7.1</v>
      </c>
      <c r="L134" s="60"/>
      <c r="M134" s="60"/>
      <c r="N134" s="60">
        <v>7</v>
      </c>
    </row>
    <row r="135" spans="1:22" ht="63.75" customHeight="1" x14ac:dyDescent="0.2">
      <c r="A135" s="200"/>
      <c r="B135" s="196"/>
      <c r="C135" s="185"/>
      <c r="D135" s="187"/>
      <c r="E135" s="183"/>
      <c r="F135" s="183"/>
      <c r="G135" s="177" t="e">
        <f t="shared" si="21"/>
        <v>#DIV/0!</v>
      </c>
      <c r="H135" s="59" t="s">
        <v>180</v>
      </c>
      <c r="I135" s="60">
        <v>11.5</v>
      </c>
      <c r="J135" s="60">
        <v>11.5</v>
      </c>
      <c r="K135" s="60">
        <v>11.4</v>
      </c>
      <c r="L135" s="60"/>
      <c r="M135" s="81"/>
      <c r="N135" s="60">
        <v>11.3</v>
      </c>
    </row>
    <row r="136" spans="1:22" ht="46.5" customHeight="1" x14ac:dyDescent="0.2">
      <c r="A136" s="200"/>
      <c r="B136" s="196"/>
      <c r="C136" s="185"/>
      <c r="D136" s="187"/>
      <c r="E136" s="183"/>
      <c r="F136" s="183"/>
      <c r="G136" s="177"/>
      <c r="H136" s="59" t="s">
        <v>181</v>
      </c>
      <c r="I136" s="60">
        <v>17.8</v>
      </c>
      <c r="J136" s="60">
        <v>17.8</v>
      </c>
      <c r="K136" s="60">
        <v>18.2</v>
      </c>
      <c r="L136" s="60"/>
      <c r="M136" s="81"/>
      <c r="N136" s="60">
        <v>18.600000000000001</v>
      </c>
    </row>
    <row r="137" spans="1:22" ht="30.75" customHeight="1" x14ac:dyDescent="0.2">
      <c r="A137" s="200"/>
      <c r="B137" s="196"/>
      <c r="C137" s="185"/>
      <c r="D137" s="187"/>
      <c r="E137" s="183"/>
      <c r="F137" s="183"/>
      <c r="G137" s="177"/>
      <c r="H137" s="59" t="s">
        <v>179</v>
      </c>
      <c r="I137" s="60">
        <v>100</v>
      </c>
      <c r="J137" s="60">
        <v>100</v>
      </c>
      <c r="K137" s="60">
        <v>100.02</v>
      </c>
      <c r="L137" s="60"/>
      <c r="M137" s="81"/>
      <c r="N137" s="60">
        <v>108.37</v>
      </c>
    </row>
    <row r="138" spans="1:22" ht="40.5" customHeight="1" x14ac:dyDescent="0.2">
      <c r="A138" s="180"/>
      <c r="B138" s="182"/>
      <c r="C138" s="186"/>
      <c r="D138" s="187"/>
      <c r="E138" s="175"/>
      <c r="F138" s="175"/>
      <c r="G138" s="178" t="e">
        <f t="shared" si="21"/>
        <v>#DIV/0!</v>
      </c>
      <c r="H138" s="59" t="s">
        <v>52</v>
      </c>
      <c r="I138" s="60">
        <v>44</v>
      </c>
      <c r="J138" s="60">
        <v>44</v>
      </c>
      <c r="K138" s="60">
        <v>45</v>
      </c>
      <c r="L138" s="60"/>
      <c r="M138" s="81"/>
      <c r="N138" s="60">
        <v>45</v>
      </c>
    </row>
    <row r="139" spans="1:22" ht="93.75" customHeight="1" x14ac:dyDescent="0.2">
      <c r="A139" s="179">
        <v>72</v>
      </c>
      <c r="B139" s="171" t="s">
        <v>49</v>
      </c>
      <c r="C139" s="184" t="s">
        <v>10</v>
      </c>
      <c r="D139" s="187">
        <v>10096.68463</v>
      </c>
      <c r="E139" s="174">
        <v>5889.10556</v>
      </c>
      <c r="F139" s="174">
        <v>4977.6981299999998</v>
      </c>
      <c r="G139" s="176">
        <f t="shared" si="21"/>
        <v>84.523839474190027</v>
      </c>
      <c r="H139" s="59" t="s">
        <v>83</v>
      </c>
      <c r="I139" s="60">
        <v>99</v>
      </c>
      <c r="J139" s="60">
        <v>99</v>
      </c>
      <c r="K139" s="60">
        <v>100</v>
      </c>
      <c r="L139" s="60">
        <v>100</v>
      </c>
      <c r="M139" s="81">
        <f t="shared" ref="M139:M147" si="24">L139/K139*100</f>
        <v>100</v>
      </c>
      <c r="N139" s="60">
        <v>100</v>
      </c>
    </row>
    <row r="140" spans="1:22" ht="63" customHeight="1" x14ac:dyDescent="0.2">
      <c r="A140" s="200"/>
      <c r="B140" s="172"/>
      <c r="C140" s="185"/>
      <c r="D140" s="187"/>
      <c r="E140" s="183"/>
      <c r="F140" s="183"/>
      <c r="G140" s="177" t="e">
        <f t="shared" si="21"/>
        <v>#DIV/0!</v>
      </c>
      <c r="H140" s="59" t="s">
        <v>53</v>
      </c>
      <c r="I140" s="60">
        <v>100</v>
      </c>
      <c r="J140" s="60">
        <v>62.8</v>
      </c>
      <c r="K140" s="60">
        <v>100</v>
      </c>
      <c r="L140" s="60">
        <v>53.6</v>
      </c>
      <c r="M140" s="93">
        <f t="shared" si="24"/>
        <v>53.6</v>
      </c>
      <c r="N140" s="60">
        <v>100</v>
      </c>
    </row>
    <row r="141" spans="1:22" ht="63.75" customHeight="1" x14ac:dyDescent="0.2">
      <c r="A141" s="200"/>
      <c r="B141" s="172"/>
      <c r="C141" s="185"/>
      <c r="D141" s="187"/>
      <c r="E141" s="183"/>
      <c r="F141" s="183"/>
      <c r="G141" s="177" t="e">
        <f t="shared" si="21"/>
        <v>#DIV/0!</v>
      </c>
      <c r="H141" s="59" t="s">
        <v>54</v>
      </c>
      <c r="I141" s="60">
        <v>99.5</v>
      </c>
      <c r="J141" s="60">
        <v>195.8</v>
      </c>
      <c r="K141" s="60">
        <v>100</v>
      </c>
      <c r="L141" s="106">
        <v>62.2</v>
      </c>
      <c r="M141" s="93">
        <f t="shared" si="24"/>
        <v>62.2</v>
      </c>
      <c r="N141" s="60">
        <v>100</v>
      </c>
      <c r="V141" s="77"/>
    </row>
    <row r="142" spans="1:22" ht="95.25" customHeight="1" x14ac:dyDescent="0.2">
      <c r="A142" s="180"/>
      <c r="B142" s="173"/>
      <c r="C142" s="186"/>
      <c r="D142" s="187"/>
      <c r="E142" s="175"/>
      <c r="F142" s="175"/>
      <c r="G142" s="178" t="e">
        <f t="shared" ref="G142:G171" si="25">F142/E142*100</f>
        <v>#DIV/0!</v>
      </c>
      <c r="H142" s="59" t="s">
        <v>55</v>
      </c>
      <c r="I142" s="60">
        <v>99</v>
      </c>
      <c r="J142" s="60">
        <v>99</v>
      </c>
      <c r="K142" s="60">
        <v>99</v>
      </c>
      <c r="L142" s="60">
        <v>99</v>
      </c>
      <c r="M142" s="81">
        <f t="shared" si="24"/>
        <v>100</v>
      </c>
      <c r="N142" s="60">
        <v>99</v>
      </c>
    </row>
    <row r="143" spans="1:22" ht="128.25" customHeight="1" x14ac:dyDescent="0.2">
      <c r="A143" s="179">
        <v>73</v>
      </c>
      <c r="B143" s="20" t="s">
        <v>29</v>
      </c>
      <c r="C143" s="23" t="s">
        <v>10</v>
      </c>
      <c r="D143" s="187">
        <v>7673.4803199999997</v>
      </c>
      <c r="E143" s="170">
        <v>4475.7202200000002</v>
      </c>
      <c r="F143" s="170">
        <v>3783.0505699999999</v>
      </c>
      <c r="G143" s="141">
        <f t="shared" si="25"/>
        <v>84.523839383329459</v>
      </c>
      <c r="H143" s="59" t="s">
        <v>56</v>
      </c>
      <c r="I143" s="131">
        <v>95</v>
      </c>
      <c r="J143" s="60">
        <v>95</v>
      </c>
      <c r="K143" s="131">
        <v>96</v>
      </c>
      <c r="L143" s="60">
        <v>96</v>
      </c>
      <c r="M143" s="81">
        <f t="shared" si="24"/>
        <v>100</v>
      </c>
      <c r="N143" s="131">
        <v>96</v>
      </c>
    </row>
    <row r="144" spans="1:22" ht="222.75" customHeight="1" x14ac:dyDescent="0.2">
      <c r="A144" s="200"/>
      <c r="B144" s="27"/>
      <c r="C144" s="25"/>
      <c r="D144" s="187"/>
      <c r="E144" s="170"/>
      <c r="F144" s="170"/>
      <c r="G144" s="15"/>
      <c r="H144" s="59" t="s">
        <v>78</v>
      </c>
      <c r="I144" s="60">
        <v>100</v>
      </c>
      <c r="J144" s="60">
        <v>100</v>
      </c>
      <c r="K144" s="60">
        <v>100</v>
      </c>
      <c r="L144" s="60">
        <v>100</v>
      </c>
      <c r="M144" s="81">
        <f t="shared" si="24"/>
        <v>100</v>
      </c>
      <c r="N144" s="60">
        <v>100</v>
      </c>
    </row>
    <row r="145" spans="1:24" ht="79.5" customHeight="1" x14ac:dyDescent="0.2">
      <c r="A145" s="180"/>
      <c r="B145" s="21"/>
      <c r="C145" s="26"/>
      <c r="D145" s="187"/>
      <c r="E145" s="111"/>
      <c r="F145" s="112"/>
      <c r="G145" s="113"/>
      <c r="H145" s="59" t="s">
        <v>177</v>
      </c>
      <c r="I145" s="132">
        <v>1</v>
      </c>
      <c r="J145" s="60">
        <v>1</v>
      </c>
      <c r="K145" s="132">
        <v>1</v>
      </c>
      <c r="L145" s="60">
        <v>1</v>
      </c>
      <c r="M145" s="81">
        <f t="shared" si="24"/>
        <v>100</v>
      </c>
      <c r="N145" s="132">
        <v>1</v>
      </c>
    </row>
    <row r="146" spans="1:24" ht="99.75" customHeight="1" x14ac:dyDescent="0.2">
      <c r="A146" s="179">
        <v>74</v>
      </c>
      <c r="B146" s="181" t="s">
        <v>30</v>
      </c>
      <c r="C146" s="184" t="s">
        <v>10</v>
      </c>
      <c r="D146" s="114">
        <v>68707.162209999995</v>
      </c>
      <c r="E146" s="134">
        <v>40074.910300000003</v>
      </c>
      <c r="F146" s="134">
        <v>33872.852870000002</v>
      </c>
      <c r="G146" s="141">
        <f t="shared" si="25"/>
        <v>84.523839520608973</v>
      </c>
      <c r="H146" s="59" t="s">
        <v>197</v>
      </c>
      <c r="I146" s="132" t="s">
        <v>100</v>
      </c>
      <c r="J146" s="60">
        <v>98.7</v>
      </c>
      <c r="K146" s="132">
        <v>96</v>
      </c>
      <c r="L146" s="60">
        <v>96.6</v>
      </c>
      <c r="M146" s="81">
        <f t="shared" si="24"/>
        <v>100.62499999999999</v>
      </c>
      <c r="N146" s="132">
        <v>96</v>
      </c>
      <c r="U146" s="61"/>
      <c r="V146" s="61"/>
      <c r="W146" s="61"/>
      <c r="X146" s="61"/>
    </row>
    <row r="147" spans="1:24" ht="63" x14ac:dyDescent="0.2">
      <c r="A147" s="200"/>
      <c r="B147" s="196"/>
      <c r="C147" s="185"/>
      <c r="D147" s="114"/>
      <c r="E147" s="146"/>
      <c r="F147" s="115"/>
      <c r="G147" s="15"/>
      <c r="H147" s="59" t="s">
        <v>163</v>
      </c>
      <c r="I147" s="132" t="s">
        <v>183</v>
      </c>
      <c r="J147" s="60">
        <v>84.9</v>
      </c>
      <c r="K147" s="132">
        <v>70</v>
      </c>
      <c r="L147" s="60">
        <v>66.400000000000006</v>
      </c>
      <c r="M147" s="81">
        <f t="shared" si="24"/>
        <v>94.857142857142861</v>
      </c>
      <c r="N147" s="132">
        <v>70</v>
      </c>
    </row>
    <row r="148" spans="1:24" ht="79.5" customHeight="1" x14ac:dyDescent="0.2">
      <c r="A148" s="151"/>
      <c r="B148" s="138"/>
      <c r="C148" s="147"/>
      <c r="D148" s="114"/>
      <c r="E148" s="146"/>
      <c r="F148" s="115"/>
      <c r="G148" s="15"/>
      <c r="H148" s="59" t="s">
        <v>165</v>
      </c>
      <c r="I148" s="116" t="s">
        <v>87</v>
      </c>
      <c r="J148" s="116" t="s">
        <v>87</v>
      </c>
      <c r="K148" s="116" t="s">
        <v>87</v>
      </c>
      <c r="L148" s="116" t="s">
        <v>87</v>
      </c>
      <c r="M148" s="81">
        <v>100</v>
      </c>
      <c r="N148" s="116" t="s">
        <v>87</v>
      </c>
    </row>
    <row r="149" spans="1:24" ht="97.5" customHeight="1" x14ac:dyDescent="0.2">
      <c r="A149" s="151"/>
      <c r="B149" s="138"/>
      <c r="C149" s="147"/>
      <c r="D149" s="114"/>
      <c r="E149" s="146"/>
      <c r="F149" s="146"/>
      <c r="G149" s="142"/>
      <c r="H149" s="59" t="s">
        <v>184</v>
      </c>
      <c r="I149" s="60" t="s">
        <v>185</v>
      </c>
      <c r="J149" s="60">
        <v>87.4</v>
      </c>
      <c r="K149" s="60" t="s">
        <v>185</v>
      </c>
      <c r="L149" s="60">
        <v>57.8</v>
      </c>
      <c r="M149" s="81">
        <v>139</v>
      </c>
      <c r="N149" s="60" t="s">
        <v>198</v>
      </c>
      <c r="O149" s="51">
        <v>50</v>
      </c>
    </row>
    <row r="150" spans="1:24" ht="144" customHeight="1" x14ac:dyDescent="0.2">
      <c r="A150" s="151"/>
      <c r="B150" s="138"/>
      <c r="C150" s="147"/>
      <c r="D150" s="114"/>
      <c r="E150" s="146"/>
      <c r="F150" s="146"/>
      <c r="G150" s="142"/>
      <c r="H150" s="59" t="s">
        <v>186</v>
      </c>
      <c r="I150" s="116" t="s">
        <v>146</v>
      </c>
      <c r="J150" s="60">
        <v>4</v>
      </c>
      <c r="K150" s="116" t="s">
        <v>234</v>
      </c>
      <c r="L150" s="60"/>
      <c r="M150" s="81"/>
      <c r="N150" s="132">
        <v>20.5</v>
      </c>
      <c r="V150" s="76"/>
    </row>
    <row r="151" spans="1:24" ht="66" customHeight="1" x14ac:dyDescent="0.2">
      <c r="A151" s="151"/>
      <c r="B151" s="138"/>
      <c r="C151" s="147"/>
      <c r="D151" s="114"/>
      <c r="E151" s="146"/>
      <c r="F151" s="146"/>
      <c r="G151" s="142"/>
      <c r="H151" s="59" t="s">
        <v>164</v>
      </c>
      <c r="I151" s="60" t="s">
        <v>102</v>
      </c>
      <c r="J151" s="60">
        <v>31.7</v>
      </c>
      <c r="K151" s="60">
        <v>10</v>
      </c>
      <c r="L151" s="60">
        <v>43.1</v>
      </c>
      <c r="M151" s="93">
        <v>100</v>
      </c>
      <c r="N151" s="60">
        <v>10</v>
      </c>
      <c r="O151" s="51">
        <v>10</v>
      </c>
    </row>
    <row r="152" spans="1:24" ht="94.5" x14ac:dyDescent="0.2">
      <c r="A152" s="151"/>
      <c r="B152" s="138"/>
      <c r="C152" s="147"/>
      <c r="D152" s="114"/>
      <c r="E152" s="146"/>
      <c r="F152" s="146"/>
      <c r="G152" s="142"/>
      <c r="H152" s="59" t="s">
        <v>237</v>
      </c>
      <c r="I152" s="132">
        <v>5118</v>
      </c>
      <c r="J152" s="60">
        <v>5113</v>
      </c>
      <c r="K152" s="132">
        <v>4605</v>
      </c>
      <c r="L152" s="60"/>
      <c r="M152" s="93"/>
      <c r="N152" s="132">
        <v>4145</v>
      </c>
    </row>
    <row r="153" spans="1:24" ht="95.25" customHeight="1" x14ac:dyDescent="0.2">
      <c r="A153" s="151"/>
      <c r="B153" s="138"/>
      <c r="C153" s="147"/>
      <c r="D153" s="152"/>
      <c r="E153" s="146"/>
      <c r="F153" s="146"/>
      <c r="G153" s="142"/>
      <c r="H153" s="59" t="s">
        <v>50</v>
      </c>
      <c r="I153" s="116" t="s">
        <v>51</v>
      </c>
      <c r="J153" s="60">
        <v>0</v>
      </c>
      <c r="K153" s="116" t="s">
        <v>51</v>
      </c>
      <c r="L153" s="60">
        <v>0</v>
      </c>
      <c r="M153" s="81">
        <v>100</v>
      </c>
      <c r="N153" s="132">
        <v>0</v>
      </c>
    </row>
    <row r="154" spans="1:24" ht="157.5" x14ac:dyDescent="0.2">
      <c r="A154" s="144">
        <v>75</v>
      </c>
      <c r="B154" s="20" t="s">
        <v>31</v>
      </c>
      <c r="C154" s="23" t="s">
        <v>10</v>
      </c>
      <c r="D154" s="114">
        <v>59146.624000000003</v>
      </c>
      <c r="E154" s="134">
        <v>37289.829810000003</v>
      </c>
      <c r="F154" s="134">
        <v>29645.684789999999</v>
      </c>
      <c r="G154" s="141">
        <f t="shared" si="25"/>
        <v>79.500724302179364</v>
      </c>
      <c r="H154" s="59" t="s">
        <v>182</v>
      </c>
      <c r="I154" s="132">
        <v>100</v>
      </c>
      <c r="J154" s="132">
        <v>100</v>
      </c>
      <c r="K154" s="132">
        <v>100</v>
      </c>
      <c r="L154" s="132">
        <v>100</v>
      </c>
      <c r="M154" s="81">
        <f t="shared" ref="M154:M160" si="26">L154/K154*100</f>
        <v>100</v>
      </c>
      <c r="N154" s="132">
        <v>100</v>
      </c>
    </row>
    <row r="155" spans="1:24" ht="51.75" customHeight="1" x14ac:dyDescent="0.2">
      <c r="A155" s="144">
        <v>76</v>
      </c>
      <c r="B155" s="168" t="s">
        <v>16</v>
      </c>
      <c r="C155" s="23" t="s">
        <v>10</v>
      </c>
      <c r="D155" s="187">
        <v>42809.94281</v>
      </c>
      <c r="E155" s="134">
        <v>24969.807560000001</v>
      </c>
      <c r="F155" s="134">
        <v>21105.440070000001</v>
      </c>
      <c r="G155" s="136">
        <f t="shared" si="25"/>
        <v>84.523839518128824</v>
      </c>
      <c r="H155" s="36" t="s">
        <v>79</v>
      </c>
      <c r="I155" s="60">
        <v>90</v>
      </c>
      <c r="J155" s="60">
        <v>99.5</v>
      </c>
      <c r="K155" s="60">
        <v>90</v>
      </c>
      <c r="L155" s="60"/>
      <c r="M155" s="117"/>
      <c r="N155" s="60">
        <v>90</v>
      </c>
    </row>
    <row r="156" spans="1:24" ht="210" customHeight="1" x14ac:dyDescent="0.2">
      <c r="A156" s="16"/>
      <c r="B156" s="169"/>
      <c r="C156" s="25"/>
      <c r="D156" s="187"/>
      <c r="E156" s="118"/>
      <c r="F156" s="115"/>
      <c r="G156" s="18"/>
      <c r="H156" s="92" t="s">
        <v>270</v>
      </c>
      <c r="I156" s="132">
        <v>100</v>
      </c>
      <c r="J156" s="132">
        <v>100</v>
      </c>
      <c r="K156" s="132">
        <v>100</v>
      </c>
      <c r="L156" s="132">
        <v>100</v>
      </c>
      <c r="M156" s="132">
        <f t="shared" si="26"/>
        <v>100</v>
      </c>
      <c r="N156" s="132">
        <v>100</v>
      </c>
    </row>
    <row r="157" spans="1:24" ht="252.75" customHeight="1" x14ac:dyDescent="0.2">
      <c r="A157" s="16"/>
      <c r="B157" s="24"/>
      <c r="C157" s="25"/>
      <c r="D157" s="187"/>
      <c r="E157" s="118"/>
      <c r="F157" s="118"/>
      <c r="G157" s="18"/>
      <c r="H157" s="95" t="s">
        <v>271</v>
      </c>
      <c r="I157" s="132">
        <v>100</v>
      </c>
      <c r="J157" s="132">
        <v>100</v>
      </c>
      <c r="K157" s="132">
        <v>100</v>
      </c>
      <c r="L157" s="132">
        <v>100</v>
      </c>
      <c r="M157" s="132">
        <f t="shared" si="26"/>
        <v>100</v>
      </c>
      <c r="N157" s="132">
        <v>100</v>
      </c>
    </row>
    <row r="158" spans="1:24" ht="255.75" customHeight="1" x14ac:dyDescent="0.2">
      <c r="A158" s="16"/>
      <c r="B158" s="24"/>
      <c r="C158" s="25"/>
      <c r="D158" s="187"/>
      <c r="E158" s="118"/>
      <c r="F158" s="118"/>
      <c r="G158" s="18"/>
      <c r="H158" s="95" t="s">
        <v>272</v>
      </c>
      <c r="I158" s="132">
        <v>100</v>
      </c>
      <c r="J158" s="132">
        <v>100</v>
      </c>
      <c r="K158" s="132">
        <v>100</v>
      </c>
      <c r="L158" s="132">
        <v>100</v>
      </c>
      <c r="M158" s="132">
        <f t="shared" si="26"/>
        <v>100</v>
      </c>
      <c r="N158" s="132">
        <v>100</v>
      </c>
    </row>
    <row r="159" spans="1:24" ht="63" customHeight="1" x14ac:dyDescent="0.2">
      <c r="A159" s="16"/>
      <c r="B159" s="24"/>
      <c r="C159" s="25"/>
      <c r="D159" s="187"/>
      <c r="E159" s="118"/>
      <c r="F159" s="118"/>
      <c r="G159" s="15"/>
      <c r="H159" s="21" t="s">
        <v>113</v>
      </c>
      <c r="I159" s="132">
        <v>100</v>
      </c>
      <c r="J159" s="132">
        <v>100</v>
      </c>
      <c r="K159" s="132">
        <v>100</v>
      </c>
      <c r="L159" s="132">
        <v>100</v>
      </c>
      <c r="M159" s="132">
        <f t="shared" si="26"/>
        <v>100</v>
      </c>
      <c r="N159" s="132">
        <v>100</v>
      </c>
    </row>
    <row r="160" spans="1:24" ht="192" customHeight="1" x14ac:dyDescent="0.2">
      <c r="A160" s="16"/>
      <c r="B160" s="24"/>
      <c r="C160" s="25"/>
      <c r="D160" s="187"/>
      <c r="E160" s="118"/>
      <c r="F160" s="118"/>
      <c r="G160" s="15"/>
      <c r="H160" s="95" t="s">
        <v>159</v>
      </c>
      <c r="I160" s="132">
        <v>100</v>
      </c>
      <c r="J160" s="132">
        <v>100</v>
      </c>
      <c r="K160" s="132">
        <v>100</v>
      </c>
      <c r="L160" s="132">
        <v>75</v>
      </c>
      <c r="M160" s="132">
        <f t="shared" si="26"/>
        <v>75</v>
      </c>
      <c r="N160" s="132">
        <v>100</v>
      </c>
    </row>
    <row r="161" spans="1:22" ht="66.75" customHeight="1" x14ac:dyDescent="0.2">
      <c r="A161" s="16"/>
      <c r="B161" s="24"/>
      <c r="C161" s="25"/>
      <c r="D161" s="187"/>
      <c r="E161" s="118"/>
      <c r="F161" s="118"/>
      <c r="G161" s="15"/>
      <c r="H161" s="59" t="s">
        <v>81</v>
      </c>
      <c r="I161" s="60">
        <v>100</v>
      </c>
      <c r="J161" s="60">
        <v>100</v>
      </c>
      <c r="K161" s="60">
        <v>100</v>
      </c>
      <c r="L161" s="60"/>
      <c r="M161" s="132"/>
      <c r="N161" s="60">
        <v>100</v>
      </c>
    </row>
    <row r="162" spans="1:22" ht="99" customHeight="1" x14ac:dyDescent="0.2">
      <c r="A162" s="16"/>
      <c r="B162" s="24"/>
      <c r="C162" s="25"/>
      <c r="D162" s="187"/>
      <c r="E162" s="118"/>
      <c r="F162" s="118"/>
      <c r="G162" s="18"/>
      <c r="H162" s="59" t="s">
        <v>80</v>
      </c>
      <c r="I162" s="60" t="s">
        <v>101</v>
      </c>
      <c r="J162" s="60">
        <v>4.4000000000000004</v>
      </c>
      <c r="K162" s="60" t="s">
        <v>235</v>
      </c>
      <c r="L162" s="60"/>
      <c r="M162" s="81"/>
      <c r="N162" s="60" t="s">
        <v>235</v>
      </c>
    </row>
    <row r="163" spans="1:22" ht="110.25" customHeight="1" x14ac:dyDescent="0.2">
      <c r="A163" s="16"/>
      <c r="B163" s="24"/>
      <c r="C163" s="25"/>
      <c r="D163" s="187"/>
      <c r="E163" s="118"/>
      <c r="F163" s="118"/>
      <c r="G163" s="18"/>
      <c r="H163" s="59" t="s">
        <v>86</v>
      </c>
      <c r="I163" s="60" t="s">
        <v>144</v>
      </c>
      <c r="J163" s="60">
        <v>31.2</v>
      </c>
      <c r="K163" s="60" t="s">
        <v>144</v>
      </c>
      <c r="L163" s="60"/>
      <c r="M163" s="81"/>
      <c r="N163" s="60" t="s">
        <v>144</v>
      </c>
    </row>
    <row r="164" spans="1:22" ht="66" customHeight="1" x14ac:dyDescent="0.2">
      <c r="A164" s="16"/>
      <c r="B164" s="24"/>
      <c r="C164" s="25"/>
      <c r="D164" s="187"/>
      <c r="E164" s="118"/>
      <c r="F164" s="118"/>
      <c r="G164" s="18"/>
      <c r="H164" s="59" t="s">
        <v>154</v>
      </c>
      <c r="I164" s="60">
        <v>100</v>
      </c>
      <c r="J164" s="60">
        <v>100</v>
      </c>
      <c r="K164" s="60">
        <v>100</v>
      </c>
      <c r="L164" s="60"/>
      <c r="M164" s="81"/>
      <c r="N164" s="60">
        <v>100</v>
      </c>
    </row>
    <row r="165" spans="1:22" ht="68.25" customHeight="1" x14ac:dyDescent="0.2">
      <c r="A165" s="17"/>
      <c r="B165" s="22"/>
      <c r="C165" s="26"/>
      <c r="D165" s="187"/>
      <c r="E165" s="112"/>
      <c r="F165" s="112"/>
      <c r="G165" s="19"/>
      <c r="H165" s="59" t="s">
        <v>161</v>
      </c>
      <c r="I165" s="60">
        <v>100</v>
      </c>
      <c r="J165" s="60">
        <v>100</v>
      </c>
      <c r="K165" s="60">
        <v>100</v>
      </c>
      <c r="L165" s="60"/>
      <c r="M165" s="81"/>
      <c r="N165" s="60">
        <v>100</v>
      </c>
    </row>
    <row r="166" spans="1:22" ht="104.25" customHeight="1" x14ac:dyDescent="0.2">
      <c r="A166" s="153">
        <f>A155+1</f>
        <v>77</v>
      </c>
      <c r="B166" s="37" t="s">
        <v>17</v>
      </c>
      <c r="C166" s="4" t="s">
        <v>10</v>
      </c>
      <c r="D166" s="114">
        <v>10500.552009999999</v>
      </c>
      <c r="E166" s="83">
        <v>6124.6697800000002</v>
      </c>
      <c r="F166" s="83">
        <v>5176.8060599999999</v>
      </c>
      <c r="G166" s="32">
        <f t="shared" si="25"/>
        <v>84.523839585682936</v>
      </c>
      <c r="H166" s="36" t="s">
        <v>160</v>
      </c>
      <c r="I166" s="106">
        <v>287.8</v>
      </c>
      <c r="J166" s="106">
        <v>501.7</v>
      </c>
      <c r="K166" s="106">
        <v>252.5</v>
      </c>
      <c r="L166" s="106">
        <f>(D170+D171)/3902.642</f>
        <v>288.36798861642956</v>
      </c>
      <c r="M166" s="106">
        <f t="shared" ref="M166:M167" si="27">L166/K166*100</f>
        <v>114.20514400650677</v>
      </c>
      <c r="N166" s="106">
        <v>210.2</v>
      </c>
      <c r="U166" s="61"/>
      <c r="V166" s="76" t="s">
        <v>236</v>
      </c>
    </row>
    <row r="167" spans="1:22" ht="96.75" customHeight="1" x14ac:dyDescent="0.2">
      <c r="A167" s="153">
        <v>78</v>
      </c>
      <c r="B167" s="37" t="s">
        <v>64</v>
      </c>
      <c r="C167" s="4" t="s">
        <v>42</v>
      </c>
      <c r="D167" s="83">
        <v>252934</v>
      </c>
      <c r="E167" s="83">
        <v>30647.040000000001</v>
      </c>
      <c r="F167" s="83">
        <v>30647.040000000001</v>
      </c>
      <c r="G167" s="32">
        <f t="shared" si="25"/>
        <v>100</v>
      </c>
      <c r="H167" s="21" t="s">
        <v>189</v>
      </c>
      <c r="I167" s="130">
        <v>45</v>
      </c>
      <c r="J167" s="130">
        <v>45</v>
      </c>
      <c r="K167" s="130">
        <v>45</v>
      </c>
      <c r="L167" s="130">
        <v>45</v>
      </c>
      <c r="M167" s="130">
        <f t="shared" si="27"/>
        <v>100</v>
      </c>
      <c r="N167" s="130">
        <v>45</v>
      </c>
      <c r="V167" s="61"/>
    </row>
    <row r="168" spans="1:22" ht="21" customHeight="1" x14ac:dyDescent="0.2">
      <c r="A168" s="45" t="s">
        <v>20</v>
      </c>
      <c r="B168" s="38"/>
      <c r="C168" s="75" t="s">
        <v>176</v>
      </c>
      <c r="D168" s="119">
        <f>SUM(D169:D171)</f>
        <v>1388931.3238299999</v>
      </c>
      <c r="E168" s="119">
        <f t="shared" ref="E168:F168" si="28">SUM(E169:E171)</f>
        <v>791228.05629000021</v>
      </c>
      <c r="F168" s="119">
        <f t="shared" si="28"/>
        <v>655570.27113000012</v>
      </c>
      <c r="G168" s="44">
        <f t="shared" si="25"/>
        <v>82.85478073210804</v>
      </c>
      <c r="H168" s="41"/>
      <c r="I168" s="42"/>
      <c r="J168" s="42"/>
      <c r="K168" s="42"/>
      <c r="L168" s="42"/>
      <c r="M168" s="154"/>
      <c r="N168" s="42"/>
      <c r="O168" s="58" t="s">
        <v>127</v>
      </c>
    </row>
    <row r="169" spans="1:22" ht="19.5" customHeight="1" x14ac:dyDescent="0.2">
      <c r="A169" s="39"/>
      <c r="B169" s="40"/>
      <c r="C169" s="4" t="s">
        <v>157</v>
      </c>
      <c r="D169" s="120">
        <f>SUM(D34,D76,D122)</f>
        <v>263534.30000000005</v>
      </c>
      <c r="E169" s="120">
        <f>SUM(E34,E76,E122)</f>
        <v>98912.872010000006</v>
      </c>
      <c r="F169" s="120">
        <f>SUM(F34,F76,F122)</f>
        <v>98690.471959999995</v>
      </c>
      <c r="G169" s="32">
        <f t="shared" si="25"/>
        <v>99.775155603633138</v>
      </c>
      <c r="H169" s="43"/>
      <c r="I169" s="42"/>
      <c r="J169" s="42"/>
      <c r="K169" s="42"/>
      <c r="L169" s="42"/>
      <c r="M169" s="154"/>
      <c r="N169" s="42"/>
    </row>
    <row r="170" spans="1:22" ht="21" customHeight="1" x14ac:dyDescent="0.2">
      <c r="A170" s="39"/>
      <c r="B170" s="40"/>
      <c r="C170" s="4" t="s">
        <v>158</v>
      </c>
      <c r="D170" s="120">
        <f>SUM(D13,D35,D54,D77,D115,D123,D129)</f>
        <v>872463.02382999985</v>
      </c>
      <c r="E170" s="120">
        <f>SUM(E13,E35,E54,E77,E115,E123,E129)</f>
        <v>661668.14428000012</v>
      </c>
      <c r="F170" s="120">
        <f>SUM(F13,F35,F54,F77,F115,F123,F129)</f>
        <v>526232.75917000009</v>
      </c>
      <c r="G170" s="32">
        <f t="shared" si="25"/>
        <v>79.531221764140511</v>
      </c>
      <c r="H170" s="43"/>
      <c r="I170" s="42"/>
      <c r="J170" s="42"/>
      <c r="K170" s="42"/>
      <c r="L170" s="42"/>
      <c r="M170" s="154"/>
      <c r="N170" s="42"/>
    </row>
    <row r="171" spans="1:22" ht="30" customHeight="1" x14ac:dyDescent="0.2">
      <c r="A171" s="39"/>
      <c r="B171" s="40"/>
      <c r="C171" s="4" t="s">
        <v>42</v>
      </c>
      <c r="D171" s="83">
        <v>252934</v>
      </c>
      <c r="E171" s="83">
        <v>30647.040000000001</v>
      </c>
      <c r="F171" s="83">
        <v>30647.040000000001</v>
      </c>
      <c r="G171" s="32">
        <f t="shared" si="25"/>
        <v>100</v>
      </c>
      <c r="H171" s="43"/>
      <c r="I171" s="42"/>
      <c r="J171" s="42"/>
      <c r="K171" s="42"/>
      <c r="L171" s="42"/>
      <c r="M171" s="154"/>
      <c r="N171" s="42"/>
    </row>
    <row r="172" spans="1:22" s="66" customFormat="1" ht="15.75" customHeight="1" x14ac:dyDescent="0.2">
      <c r="A172" s="166" t="s">
        <v>225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51"/>
      <c r="P172" s="65"/>
      <c r="Q172" s="65"/>
      <c r="R172" s="65"/>
      <c r="S172" s="65"/>
    </row>
    <row r="173" spans="1:22" s="66" customFormat="1" ht="15.75" customHeight="1" x14ac:dyDescent="0.2">
      <c r="A173" s="166" t="s">
        <v>226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51"/>
      <c r="P173" s="65"/>
      <c r="Q173" s="65"/>
      <c r="R173" s="65"/>
      <c r="S173" s="65"/>
    </row>
    <row r="174" spans="1:22" s="66" customFormat="1" ht="47.25" customHeight="1" x14ac:dyDescent="0.2">
      <c r="A174" s="167" t="s">
        <v>268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51"/>
      <c r="P174" s="65"/>
      <c r="Q174" s="65"/>
      <c r="R174" s="65"/>
      <c r="S174" s="65"/>
    </row>
    <row r="175" spans="1:22" ht="19.5" customHeight="1" x14ac:dyDescent="0.2">
      <c r="A175" s="33"/>
      <c r="B175" s="13"/>
      <c r="C175" s="13"/>
      <c r="D175" s="29"/>
      <c r="E175" s="29"/>
      <c r="F175" s="29"/>
      <c r="G175" s="50"/>
      <c r="H175" s="13"/>
      <c r="I175" s="13"/>
      <c r="J175" s="13"/>
      <c r="K175" s="13"/>
      <c r="L175" s="13"/>
      <c r="M175" s="13"/>
      <c r="N175" s="13"/>
    </row>
    <row r="176" spans="1:22" s="69" customFormat="1" ht="18.75" x14ac:dyDescent="0.2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67"/>
      <c r="P176" s="68"/>
      <c r="Q176" s="68"/>
      <c r="R176" s="68"/>
      <c r="S176" s="68"/>
    </row>
    <row r="177" spans="1:19" s="69" customFormat="1" ht="18.75" x14ac:dyDescent="0.2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67"/>
      <c r="P177" s="68"/>
      <c r="Q177" s="68"/>
      <c r="R177" s="68"/>
      <c r="S177" s="68"/>
    </row>
    <row r="178" spans="1:19" s="69" customFormat="1" ht="18.75" x14ac:dyDescent="0.2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67"/>
      <c r="P178" s="68"/>
      <c r="Q178" s="68"/>
      <c r="R178" s="68"/>
      <c r="S178" s="68"/>
    </row>
    <row r="179" spans="1:19" s="69" customFormat="1" ht="18.75" x14ac:dyDescent="0.2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67"/>
      <c r="P179" s="68"/>
      <c r="Q179" s="68"/>
      <c r="R179" s="68"/>
      <c r="S179" s="68"/>
    </row>
    <row r="180" spans="1:19" s="69" customFormat="1" ht="18.75" hidden="1" x14ac:dyDescent="0.2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67"/>
      <c r="P180" s="68"/>
      <c r="Q180" s="68"/>
      <c r="R180" s="68"/>
      <c r="S180" s="68"/>
    </row>
    <row r="181" spans="1:19" s="69" customFormat="1" ht="18.75" x14ac:dyDescent="0.2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67"/>
      <c r="P181" s="68"/>
      <c r="Q181" s="68"/>
      <c r="R181" s="68"/>
      <c r="S181" s="68"/>
    </row>
    <row r="182" spans="1:19" s="69" customFormat="1" ht="18.75" x14ac:dyDescent="0.2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67"/>
      <c r="P182" s="68"/>
      <c r="Q182" s="68"/>
      <c r="R182" s="68"/>
      <c r="S182" s="68"/>
    </row>
    <row r="183" spans="1:19" s="69" customFormat="1" ht="15.75" x14ac:dyDescent="0.2">
      <c r="A183" s="70"/>
      <c r="D183" s="71"/>
      <c r="E183" s="71"/>
      <c r="F183" s="71"/>
      <c r="G183" s="72"/>
      <c r="M183" s="70"/>
      <c r="O183" s="67"/>
      <c r="P183" s="68"/>
      <c r="Q183" s="68"/>
      <c r="R183" s="68"/>
      <c r="S183" s="68"/>
    </row>
  </sheetData>
  <mergeCells count="184">
    <mergeCell ref="A113:A114"/>
    <mergeCell ref="K125:K126"/>
    <mergeCell ref="L125:L126"/>
    <mergeCell ref="M125:M126"/>
    <mergeCell ref="N125:N126"/>
    <mergeCell ref="M50:M51"/>
    <mergeCell ref="N50:N51"/>
    <mergeCell ref="H52:H53"/>
    <mergeCell ref="I52:I53"/>
    <mergeCell ref="J52:J53"/>
    <mergeCell ref="K52:K53"/>
    <mergeCell ref="L52:L53"/>
    <mergeCell ref="M52:M53"/>
    <mergeCell ref="N52:N53"/>
    <mergeCell ref="M63:M64"/>
    <mergeCell ref="N63:N64"/>
    <mergeCell ref="M95:M96"/>
    <mergeCell ref="M87:M91"/>
    <mergeCell ref="N87:N91"/>
    <mergeCell ref="L84:L85"/>
    <mergeCell ref="C116:C117"/>
    <mergeCell ref="B116:B117"/>
    <mergeCell ref="A99:A100"/>
    <mergeCell ref="B99:B100"/>
    <mergeCell ref="M21:M25"/>
    <mergeCell ref="N21:N25"/>
    <mergeCell ref="H15:H16"/>
    <mergeCell ref="I15:I16"/>
    <mergeCell ref="J15:J16"/>
    <mergeCell ref="K15:K16"/>
    <mergeCell ref="L15:L16"/>
    <mergeCell ref="M15:M16"/>
    <mergeCell ref="N15:N16"/>
    <mergeCell ref="H95:H96"/>
    <mergeCell ref="I63:I64"/>
    <mergeCell ref="J63:J64"/>
    <mergeCell ref="K63:K64"/>
    <mergeCell ref="L63:L64"/>
    <mergeCell ref="L50:L51"/>
    <mergeCell ref="L87:L91"/>
    <mergeCell ref="H50:H51"/>
    <mergeCell ref="I50:I51"/>
    <mergeCell ref="J50:J51"/>
    <mergeCell ref="K50:K51"/>
    <mergeCell ref="H66:H67"/>
    <mergeCell ref="I66:I67"/>
    <mergeCell ref="J66:J67"/>
    <mergeCell ref="K66:K67"/>
    <mergeCell ref="I84:I85"/>
    <mergeCell ref="J84:J85"/>
    <mergeCell ref="K84:K85"/>
    <mergeCell ref="M84:M85"/>
    <mergeCell ref="N84:N85"/>
    <mergeCell ref="A52:A53"/>
    <mergeCell ref="B52:B53"/>
    <mergeCell ref="A75:A77"/>
    <mergeCell ref="B75:B77"/>
    <mergeCell ref="B33:B35"/>
    <mergeCell ref="A33:A35"/>
    <mergeCell ref="A50:A51"/>
    <mergeCell ref="B50:B51"/>
    <mergeCell ref="A46:A49"/>
    <mergeCell ref="A78:A80"/>
    <mergeCell ref="C78:C80"/>
    <mergeCell ref="G78:G80"/>
    <mergeCell ref="H46:H47"/>
    <mergeCell ref="L66:L67"/>
    <mergeCell ref="M66:M67"/>
    <mergeCell ref="N66:N67"/>
    <mergeCell ref="A36:A45"/>
    <mergeCell ref="B36:B45"/>
    <mergeCell ref="C36:C45"/>
    <mergeCell ref="D36:D45"/>
    <mergeCell ref="E36:E45"/>
    <mergeCell ref="F36:F45"/>
    <mergeCell ref="I46:I47"/>
    <mergeCell ref="J46:J47"/>
    <mergeCell ref="K46:K47"/>
    <mergeCell ref="L46:L47"/>
    <mergeCell ref="H55:H58"/>
    <mergeCell ref="G46:G49"/>
    <mergeCell ref="H63:H64"/>
    <mergeCell ref="A9:A11"/>
    <mergeCell ref="C9:C11"/>
    <mergeCell ref="E9:E11"/>
    <mergeCell ref="B9:B11"/>
    <mergeCell ref="D9:D11"/>
    <mergeCell ref="H26:H28"/>
    <mergeCell ref="H21:H25"/>
    <mergeCell ref="I21:I25"/>
    <mergeCell ref="J21:J25"/>
    <mergeCell ref="K21:K25"/>
    <mergeCell ref="L21:L25"/>
    <mergeCell ref="D46:D49"/>
    <mergeCell ref="E46:E49"/>
    <mergeCell ref="F46:F49"/>
    <mergeCell ref="B46:B49"/>
    <mergeCell ref="F4:N4"/>
    <mergeCell ref="F5:N5"/>
    <mergeCell ref="F6:N6"/>
    <mergeCell ref="F7:N7"/>
    <mergeCell ref="F9:F11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A172:N172"/>
    <mergeCell ref="B121:B123"/>
    <mergeCell ref="B125:B126"/>
    <mergeCell ref="F133:F138"/>
    <mergeCell ref="B146:B147"/>
    <mergeCell ref="A146:A147"/>
    <mergeCell ref="D143:D145"/>
    <mergeCell ref="G133:G138"/>
    <mergeCell ref="A143:A145"/>
    <mergeCell ref="A133:A138"/>
    <mergeCell ref="A139:A142"/>
    <mergeCell ref="F143:F144"/>
    <mergeCell ref="C146:C147"/>
    <mergeCell ref="D131:D132"/>
    <mergeCell ref="D139:D142"/>
    <mergeCell ref="E133:E138"/>
    <mergeCell ref="C139:C142"/>
    <mergeCell ref="B133:B138"/>
    <mergeCell ref="A125:A126"/>
    <mergeCell ref="A121:A123"/>
    <mergeCell ref="H125:H126"/>
    <mergeCell ref="I125:I126"/>
    <mergeCell ref="J125:J126"/>
    <mergeCell ref="A182:N182"/>
    <mergeCell ref="M46:M47"/>
    <mergeCell ref="N46:N47"/>
    <mergeCell ref="A87:A88"/>
    <mergeCell ref="B87:B88"/>
    <mergeCell ref="A93:A94"/>
    <mergeCell ref="B93:B94"/>
    <mergeCell ref="A95:A96"/>
    <mergeCell ref="B95:B96"/>
    <mergeCell ref="A97:A98"/>
    <mergeCell ref="E116:E117"/>
    <mergeCell ref="F116:F117"/>
    <mergeCell ref="D116:D117"/>
    <mergeCell ref="G116:G117"/>
    <mergeCell ref="H87:H91"/>
    <mergeCell ref="I87:I91"/>
    <mergeCell ref="J87:J91"/>
    <mergeCell ref="K87:K91"/>
    <mergeCell ref="B118:B119"/>
    <mergeCell ref="A101:A102"/>
    <mergeCell ref="A89:A90"/>
    <mergeCell ref="B89:B90"/>
    <mergeCell ref="A91:A92"/>
    <mergeCell ref="A176:N176"/>
    <mergeCell ref="B78:B80"/>
    <mergeCell ref="B97:B98"/>
    <mergeCell ref="B91:B92"/>
    <mergeCell ref="A177:N177"/>
    <mergeCell ref="A178:N178"/>
    <mergeCell ref="A179:N179"/>
    <mergeCell ref="A180:N180"/>
    <mergeCell ref="A181:N181"/>
    <mergeCell ref="A173:N173"/>
    <mergeCell ref="A174:N174"/>
    <mergeCell ref="B155:B156"/>
    <mergeCell ref="E143:E144"/>
    <mergeCell ref="B139:B142"/>
    <mergeCell ref="E131:E132"/>
    <mergeCell ref="G139:G142"/>
    <mergeCell ref="A131:A132"/>
    <mergeCell ref="B131:B132"/>
    <mergeCell ref="E139:E142"/>
    <mergeCell ref="F139:F142"/>
    <mergeCell ref="F131:F132"/>
    <mergeCell ref="C133:C138"/>
    <mergeCell ref="D133:D138"/>
    <mergeCell ref="C131:C132"/>
    <mergeCell ref="D155:D165"/>
  </mergeCells>
  <phoneticPr fontId="3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D129:E129 F129" formulaRange="1"/>
    <ignoredError sqref="K153 A79:A80 I153 I150:K150" numberStoredAsText="1"/>
    <ignoredError sqref="D33 D7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2020-10-26T17:06:22Z</cp:lastPrinted>
  <dcterms:created xsi:type="dcterms:W3CDTF">2010-02-19T07:22:40Z</dcterms:created>
  <dcterms:modified xsi:type="dcterms:W3CDTF">2021-07-23T16:54:27Z</dcterms:modified>
</cp:coreProperties>
</file>