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13-User2\Desktop\"/>
    </mc:Choice>
  </mc:AlternateContent>
  <bookViews>
    <workbookView xWindow="120" yWindow="105" windowWidth="15180" windowHeight="8835" tabRatio="463"/>
  </bookViews>
  <sheets>
    <sheet name="1 лист" sheetId="10" r:id="rId1"/>
  </sheets>
  <definedNames>
    <definedName name="_xlnm._FilterDatabase" localSheetId="0" hidden="1">'1 лист'!$C$1:$C$178</definedName>
    <definedName name="_xlnm.Print_Titles" localSheetId="0">'1 лист'!$9:$12</definedName>
    <definedName name="_xlnm.Print_Area" localSheetId="0">'1 лист'!$A$1:$N$176</definedName>
  </definedNames>
  <calcPr calcId="162913"/>
</workbook>
</file>

<file path=xl/calcChain.xml><?xml version="1.0" encoding="utf-8"?>
<calcChain xmlns="http://schemas.openxmlformats.org/spreadsheetml/2006/main">
  <c r="M161" i="10" l="1"/>
  <c r="M160" i="10"/>
  <c r="F174" i="10"/>
  <c r="E174" i="10"/>
  <c r="D174" i="10"/>
  <c r="M142" i="10" l="1"/>
  <c r="M25" i="10"/>
  <c r="M26" i="10"/>
  <c r="F128" i="10"/>
  <c r="F117" i="10"/>
  <c r="G40" i="10" l="1"/>
  <c r="E14" i="10"/>
  <c r="R174" i="10"/>
  <c r="Q174" i="10"/>
  <c r="P174" i="10"/>
  <c r="E168" i="10"/>
  <c r="F168" i="10"/>
  <c r="D168" i="10"/>
  <c r="E166" i="10" l="1"/>
  <c r="F166" i="10" s="1"/>
  <c r="E157" i="10"/>
  <c r="F157" i="10" s="1"/>
  <c r="E155" i="10"/>
  <c r="F155" i="10" s="1"/>
  <c r="E148" i="10"/>
  <c r="F148" i="10" s="1"/>
  <c r="E145" i="10"/>
  <c r="F145" i="10" s="1"/>
  <c r="E143" i="10"/>
  <c r="F143" i="10" s="1"/>
  <c r="E141" i="10"/>
  <c r="F141" i="10" s="1"/>
  <c r="E139" i="10"/>
  <c r="F139" i="10" s="1"/>
  <c r="D135" i="10"/>
  <c r="E135" i="10" s="1"/>
  <c r="F135" i="10" s="1"/>
  <c r="D137" i="10"/>
  <c r="E137" i="10" s="1"/>
  <c r="F137" i="10" s="1"/>
  <c r="F131" i="10" l="1"/>
  <c r="E131" i="10"/>
  <c r="D131" i="10"/>
  <c r="E119" i="10"/>
  <c r="E117" i="10"/>
  <c r="M119" i="10" l="1"/>
  <c r="E116" i="10"/>
  <c r="F116" i="10"/>
  <c r="D117" i="10"/>
  <c r="D116" i="10" s="1"/>
  <c r="E70" i="10" l="1"/>
  <c r="F70" i="10"/>
  <c r="D70" i="10"/>
  <c r="E69" i="10"/>
  <c r="F69" i="10"/>
  <c r="D69" i="10"/>
  <c r="G112" i="10"/>
  <c r="G107" i="10"/>
  <c r="G85" i="10"/>
  <c r="G83" i="10"/>
  <c r="G61" i="10"/>
  <c r="E46" i="10"/>
  <c r="F46" i="10"/>
  <c r="D46" i="10"/>
  <c r="G46" i="10" l="1"/>
  <c r="E26" i="10"/>
  <c r="E34" i="10"/>
  <c r="E35" i="10"/>
  <c r="E30" i="10"/>
  <c r="E25" i="10"/>
  <c r="E24" i="10"/>
  <c r="E23" i="10"/>
  <c r="E18" i="10"/>
  <c r="E17" i="10"/>
  <c r="E15" i="10"/>
  <c r="E29" i="10"/>
  <c r="F29" i="10"/>
  <c r="D21" i="10" l="1"/>
  <c r="M167" i="10" l="1"/>
  <c r="G37" i="10" l="1"/>
  <c r="G23" i="10"/>
  <c r="G114" i="10" l="1"/>
  <c r="G113" i="10"/>
  <c r="E38" i="10" l="1"/>
  <c r="F38" i="10"/>
  <c r="D38" i="10"/>
  <c r="E13" i="10" l="1"/>
  <c r="D13" i="10"/>
  <c r="G22" i="10" l="1"/>
  <c r="M152" i="10" l="1"/>
  <c r="G35" i="10" l="1"/>
  <c r="G36" i="10" l="1"/>
  <c r="F13" i="10" l="1"/>
  <c r="M24" i="10" l="1"/>
  <c r="G25" i="10" l="1"/>
  <c r="G34" i="10" l="1"/>
  <c r="G21" i="10" l="1"/>
  <c r="G70" i="10" l="1"/>
  <c r="A48" i="10" l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M15" i="10" l="1"/>
  <c r="G167" i="10" l="1"/>
  <c r="G134" i="10" l="1"/>
  <c r="M124" i="10"/>
  <c r="E133" i="10"/>
  <c r="G116" i="10" l="1"/>
  <c r="F133" i="10"/>
  <c r="D133" i="10"/>
  <c r="G15" i="10" l="1"/>
  <c r="G174" i="10" l="1"/>
  <c r="G39" i="10" l="1"/>
  <c r="G29" i="10" l="1"/>
  <c r="G18" i="10"/>
  <c r="M158" i="10"/>
  <c r="M159" i="10"/>
  <c r="M149" i="10"/>
  <c r="M148" i="10"/>
  <c r="M146" i="10"/>
  <c r="M145" i="10"/>
  <c r="M144" i="10"/>
  <c r="M143" i="10"/>
  <c r="M141" i="10"/>
  <c r="E68" i="10"/>
  <c r="D68" i="10"/>
  <c r="F68" i="10" l="1"/>
  <c r="G68" i="10" s="1"/>
  <c r="G38" i="10"/>
  <c r="A15" i="10" l="1"/>
  <c r="F127" i="10"/>
  <c r="F173" i="10" s="1"/>
  <c r="A16" i="10" l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G33" i="10"/>
  <c r="G17" i="10"/>
  <c r="G144" i="10" l="1"/>
  <c r="G143" i="10"/>
  <c r="G142" i="10"/>
  <c r="G140" i="10"/>
  <c r="G139" i="10"/>
  <c r="G138" i="10"/>
  <c r="G136" i="10"/>
  <c r="G131" i="10"/>
  <c r="G130" i="10"/>
  <c r="G129" i="10"/>
  <c r="G128" i="10"/>
  <c r="G123" i="10"/>
  <c r="G119" i="10"/>
  <c r="G117" i="10"/>
  <c r="G31" i="10"/>
  <c r="M156" i="10" l="1"/>
  <c r="M155" i="10"/>
  <c r="M136" i="10"/>
  <c r="M135" i="10"/>
  <c r="G156" i="10" l="1"/>
  <c r="G135" i="10" l="1"/>
  <c r="G141" i="10"/>
  <c r="G148" i="10"/>
  <c r="G166" i="10"/>
  <c r="G137" i="10"/>
  <c r="G145" i="10"/>
  <c r="G157" i="10"/>
  <c r="G155" i="10"/>
  <c r="G24" i="10" l="1"/>
  <c r="G26" i="10"/>
  <c r="G30" i="10"/>
  <c r="G133" i="10" l="1"/>
  <c r="E126" i="10"/>
  <c r="E172" i="10" s="1"/>
  <c r="F126" i="10"/>
  <c r="E127" i="10"/>
  <c r="E173" i="10" s="1"/>
  <c r="D126" i="10"/>
  <c r="D172" i="10" s="1"/>
  <c r="D127" i="10"/>
  <c r="D173" i="10" s="1"/>
  <c r="A166" i="10"/>
  <c r="A128" i="10"/>
  <c r="A129" i="10" s="1"/>
  <c r="A131" i="10" s="1"/>
  <c r="A132" i="10" s="1"/>
  <c r="A117" i="10"/>
  <c r="F172" i="10" l="1"/>
  <c r="F171" i="10" s="1"/>
  <c r="E171" i="10"/>
  <c r="G127" i="10"/>
  <c r="G126" i="10"/>
  <c r="F125" i="10"/>
  <c r="D125" i="10"/>
  <c r="E125" i="10"/>
  <c r="G125" i="10" l="1"/>
  <c r="G172" i="10"/>
  <c r="D171" i="10"/>
  <c r="G14" i="10" l="1"/>
  <c r="G173" i="10" l="1"/>
  <c r="G171" i="10"/>
  <c r="G13" i="10"/>
</calcChain>
</file>

<file path=xl/sharedStrings.xml><?xml version="1.0" encoding="utf-8"?>
<sst xmlns="http://schemas.openxmlformats.org/spreadsheetml/2006/main" count="393" uniqueCount="254">
  <si>
    <t>Должностное лицо, ответственное за составление формы (ФИО, должность, контактный телефон)</t>
  </si>
  <si>
    <t>Значения индикаторов</t>
  </si>
  <si>
    <t>план</t>
  </si>
  <si>
    <t>факт</t>
  </si>
  <si>
    <t>№ п\п</t>
  </si>
  <si>
    <t>Наименование индикатора, единица измерения</t>
  </si>
  <si>
    <t>Наименование отчитывающейся организации</t>
  </si>
  <si>
    <t>Министерство экологии и природных ресурсов Республики Татарстан</t>
  </si>
  <si>
    <t>Реквизиты государственной программы, период реализации</t>
  </si>
  <si>
    <t>Наименование нормативно правового акта об утверждении государственной программы</t>
  </si>
  <si>
    <t>Предоставление информации о состоянии окружающей среды, ее загрязнении, в том числе экстренной информацией об опасных природных явлениях и экстремально высоком загрязнении окружающей среды, а также повышение качества и своевременности предупреждений об опасных природных (гидрометеорологических) явлениях</t>
  </si>
  <si>
    <t>Бюджет Республики Татарстан</t>
  </si>
  <si>
    <t>Ежегодный анализ и оценка ресурсной базы нефти и газа нефтяных месторождений Республики Татарстан за 2013-2019 годы</t>
  </si>
  <si>
    <t>Подготовка информационных пакетов по участкам недр местного значения Республики Татарстан, предоставляемых в пользование на условиях аукциона</t>
  </si>
  <si>
    <t>Оперативная оценка запасов общераспространенных полезных ископаемых на территории Республики Татарстан для постановки их на государственный учёт</t>
  </si>
  <si>
    <t>Ведение мониторинга опасных экзогенных геологических процессов на территории Республики Татарстан на территориальном уровне</t>
  </si>
  <si>
    <t>Бюджет Российской Федерации</t>
  </si>
  <si>
    <t>Всего, в т.ч.</t>
  </si>
  <si>
    <t>Работа со средствами массовой информации, издательская деятельность, выпуск справочников,  методических пособий, буклетов, сборников, создание кино- и видеопродукции, проведение экологических экскурсий, экологических праздников и акций, взаимодействие с учительским корпусом и органами образования</t>
  </si>
  <si>
    <t>Предоставление государственных услуг в сфере охраны окружающей среды, проведение эффективной кадровой политики, финансово-экономическое сопровождение исполнения государственных функций Министерства экологии и природных ресурсов Республики Татарстан</t>
  </si>
  <si>
    <t>Реализация комплекса мер по привлечению финансовых средств на природоохранные мероприятия из различных источников, проведение процедур конкурсных торгов по государственным заказам, реализация природоохранных мероприятий</t>
  </si>
  <si>
    <t xml:space="preserve">Развитие и сопровождение ГИС «Экологическая карта Республики Татарстан» </t>
  </si>
  <si>
    <t xml:space="preserve">Информационное обеспечение коллегий, заседаний межведомственной комиссии по экологической безопасности, природопользованию и санитарно-эпидемиологическому благополучию в Республике Татарстан </t>
  </si>
  <si>
    <t>Всего по программе</t>
  </si>
  <si>
    <t>93-95</t>
  </si>
  <si>
    <t>-</t>
  </si>
  <si>
    <t>Подготовка оригинал-макета и издание государственного доклада «О состоянии природных ресурсов и об охране окружающей среды Республики Татарстан»</t>
  </si>
  <si>
    <t>Охрана и учет объектов растительного и животного мира, разработка нормативно-правовых документов в сфере сохранения и восстановления биологического разнообразия РТ, финансово-экономическое, кадровое обеспечение деятельности государственных природных заказников</t>
  </si>
  <si>
    <t>Подготовка и выпуск телепередач (телесюжетов) по экологической тематике на центральных республиканских телеканалах</t>
  </si>
  <si>
    <t>Доля населения Республики Татарстан, имеющего доступ к достоверной информации о состоянии окружающей среды, процентов</t>
  </si>
  <si>
    <t>Организация и проведение республиканского конкурса «Школьный экопатруль» среди учащихся общеобразовательных организаций Республики Татарстан</t>
  </si>
  <si>
    <t>Материальное стимулирование волонтеров за фиксацию правонарушений в части несанкционированного размещения отходов с возможностью индентификации нарушителя</t>
  </si>
  <si>
    <t>Количество целевых материалов по экологической тематике, размещенных в печатных, электронных СМИ и транслируемых на городских, республиканских каналах, штук</t>
  </si>
  <si>
    <t xml:space="preserve">Нормирование негативного воздействия на окружающую среду, проведение государственной экологической экспертизы, разработка региональных нормативно-правовых актов  в области экспертизы и нормирования, мониторинг состояния окружающей среды  </t>
  </si>
  <si>
    <t>Реализация мер по охране атмосферного воздуха, водных объектов и земельных ресурсов</t>
  </si>
  <si>
    <t>Проведение аукционов на право пользования участками недр на территории Республики Татарстан на разведку и добычу общераспространенных полезных ископаемых; лицензирование государственного фонда недр Республики Татарстан</t>
  </si>
  <si>
    <t xml:space="preserve">Проведение проверок за соблюдением требований законодательства Российской Федерации и Республики Татарстан в области охраны окружающей среды и природопользования на объектах, подлежащих региональному надзору </t>
  </si>
  <si>
    <t>Лабораторно-аналитическое обеспечение и сопровождение регионального государственного экологического надзора</t>
  </si>
  <si>
    <t>Количество отобранных проб внешней среды (вода, воздух и почва), шт.</t>
  </si>
  <si>
    <t>Количество проведённых лабораторных анализов отобранных проб внешней среды (вода, воздух и почва), шт.</t>
  </si>
  <si>
    <t>Источник финансиро-вания (всего, в т.ч. бюджет РФ, бюджет РТ, местный бюджет, внебюджет. источн.)</t>
  </si>
  <si>
    <t>Всего **</t>
  </si>
  <si>
    <t>Приложение № 5</t>
  </si>
  <si>
    <t>к Порядку разработки реализации и оценки</t>
  </si>
  <si>
    <t>эффективности государственных программ</t>
  </si>
  <si>
    <t>Исполнено с начала года, тыс.руб. (кассовые расходы)</t>
  </si>
  <si>
    <t>Процент исполне-ния</t>
  </si>
  <si>
    <t>Предыдущий год</t>
  </si>
  <si>
    <t>Текущий год</t>
  </si>
  <si>
    <t>Наименование подпрограмм (раздела, мероприятия)**</t>
  </si>
  <si>
    <t>70</t>
  </si>
  <si>
    <t xml:space="preserve">Организация мероприятий по сбору, хранению и вывозу биологических отходов на территории Сабинского муниципального района </t>
  </si>
  <si>
    <t>Доля населения от общего числа жителей республики, принимающих участие в природоохранных, эколого-просветительских мероприятиях, процентов</t>
  </si>
  <si>
    <t>Местные бюджеты</t>
  </si>
  <si>
    <t>Доля использованных, обезвреженных отходов в общем объеме образовавшихся в процессе производства и потребления, процентов*</t>
  </si>
  <si>
    <t>План на следую-щий год</t>
  </si>
  <si>
    <t xml:space="preserve">Процент выполне-ния </t>
  </si>
  <si>
    <t>Ведущий советник отдела экономики охраны окружающей среды Шляхтина О.В., 8(843)267-68-38</t>
  </si>
  <si>
    <t>Ведение системы расчетного мониторинга за состоянием атмосферного воздуха для выявления источников загрязнения, деятельность которых является причиной повышенной загазованности атмосферного воздуха в городе Казани</t>
  </si>
  <si>
    <t>Ведение системы расчетного мониторинга за состоянием атмосферного воздуха для выявления источников загрязнения, деятельность которых является причиной повышенной загазованности атмосферного воздуха в городе Нижнекамске</t>
  </si>
  <si>
    <t>Организация и проведение ежегодного республиканского конкурса "Эколидер"</t>
  </si>
  <si>
    <t>Подготовка и трансляция видеороликов на экологическую тематику на городских и центральных республиканских телеканалах</t>
  </si>
  <si>
    <t xml:space="preserve">Разработка и выпуск детских изданий по изучению окружающей среды </t>
  </si>
  <si>
    <t>Подготовка и проведение конкурса #ЭКОВЕСНА в период проведения двухмесячника</t>
  </si>
  <si>
    <t>Доля обработанных (прошедших процедуру сортировки) ТКО от общего количества образовавшихся ТКО, процентов*</t>
  </si>
  <si>
    <t>Доля населенных пунктов Республики Татарстан, включенных в систему централизованного сбора ТКО (обеспеченных предоставлением коммунальной услуги по сбору и транспортированию ТКО), процентов*</t>
  </si>
  <si>
    <t>Доля вторичных ресурсов, извлеченных в процессе раздельного сбора и обработки (сортировки) ТКО, от общего количества образовавшихся ТКО, процентов*</t>
  </si>
  <si>
    <t xml:space="preserve">Доля ТКО, термически обезвреженных с генерацией электрической и (или) тепловой энергии, утилизированных в RDF, от общего количества образовавшихся ТКО, процентов*
</t>
  </si>
  <si>
    <t>Доля контейнерных площадок, оборудованных для осуществления раздельного сбора ТКО, процентов*</t>
  </si>
  <si>
    <t>Количество действующих пунктов приема утильсырья (вторичных ресурсов), штук*</t>
  </si>
  <si>
    <t>Ведение республиканского банка цифровой информации по геологии и недропользованию</t>
  </si>
  <si>
    <t>Проведение государственной экспертизы разведанных запасов общераспространенных полезных ископаемых, технико-экономических обоснований кондиций и геологической информации об участках недр местного значения; координация и регулирование геологоразведочных работ, выполняемых за счет средств недропользователей;  информационное обеспечение недропользования</t>
  </si>
  <si>
    <t>Доля заявок, поступивших в государственную информационную систему «Народный контроль», которым присвоен статус «Заявка решена», процентов</t>
  </si>
  <si>
    <t>Наличие уведомлений со статусом «Выполнено несвоевременно» в государственной информационной системе «Народный контроль», единиц</t>
  </si>
  <si>
    <t>0</t>
  </si>
  <si>
    <t>Доля выполненных Министерством экологии и природных ресурсов Республики Татарстан в установленные контрольные сроки поручений Президента Республики Татарстан,           Премьер-министра Республики Татарстан, Руководителя Аппарата Президента Республики Татарстан, заместителей Премьер-министра Республики Татарстан в общем объеме поручений, для которых указанными лицами установлен срок выполнения, процентов</t>
  </si>
  <si>
    <t>Доля выполненных Министерством экологии и природных ресурсов Республики Татарстан в установленные контрольные сроки поручений Президента Республики Татарстан,           Премьер-министра Республики Татарстан, Руководителя Аппарата Президента Республики Татарстан, заместителей Премьер-министра Республики Татарстан по рассмотрению обращений граждан в общем объеме поручений по рассмотрению обращений граждан, для которых указанными лицами установлен срок выполнения, процентов</t>
  </si>
  <si>
    <t>Доля выполненных Министерством экологии и природных ресурсов Республики Татарстан персонифицированных поручений, данных в законах Республики Татарстан, указах Президента Республики Татарстан, постановлениях и распоряжениях Кабинета Министров Республики Татарстан, в общем количестве персонифицированных поручений, данных в указанных нормативных актах, в том числе доля своевременно обновленных отчетов от общего количества регламентных публикаций отчетов в системе "Открытый Татарстан", процентов</t>
  </si>
  <si>
    <t>Доля согласованных в регламентные сроки проектов постановлений и распоряжений Кабинета Министров Республики Татарстан, процентов</t>
  </si>
  <si>
    <t>Доля уловленных и обезвреженных загрязняющих атмосферный воздух веществ в общем количестве отходящих загрязняющих веществ от стационарных источников,  процентов*</t>
  </si>
  <si>
    <t>Доля автотранспортных средств с повышенным содержанием загрязняющих веществ в отработавших газах к общему количеству проверенных автомобилей,  процентов*</t>
  </si>
  <si>
    <t>Доля загрязненных (без очистки) сточных вод в общем объеме водоотведения, процентов*</t>
  </si>
  <si>
    <t>Доля рекультивируемых земель, процентов*</t>
  </si>
  <si>
    <t>Соотношение фактического объема эксплуатационного бурения нефтяных скважин к запланированному, процентов</t>
  </si>
  <si>
    <t>Соотношение фактического объема поисково-разведочного бурения нефтяных скважин к запланированному, процентов</t>
  </si>
  <si>
    <t>Соотношение количества удовлетворенных заявок на предоставление геологической информации к общему  количеству обращений, процентов</t>
  </si>
  <si>
    <t>Соотношение количества выданных лицензий к количеству рассмотренных заявлений на получение права пользования недрами с целью геологического изучения, разведки и добычи полезных ископаемых, процентов</t>
  </si>
  <si>
    <t>Количество муниципальных районов (городских округов), охваченных территориальной системой наблюдения за состоянием окружающей среды, единиц</t>
  </si>
  <si>
    <t>Количество выявленных и пресеченных нарушений на ООПТ РТ, единиц</t>
  </si>
  <si>
    <t>Соотношение количества зарегистрированных обращений в области охраны окружающей среды при планировании хозяйственной и иной деятельности, территориального планировании и государственной экологической экспертизы и количества подготовленных согласований и проведенных государственных экологических экспертиз, процентов</t>
  </si>
  <si>
    <t>Доля устраненных нарушений из числа выявленных нарушений в сфере природопользования и охраны окружающей среды, процентов</t>
  </si>
  <si>
    <t>Количество исходящих документов в сфере экологического нормирования, касающегося государственного регулирования негативного воздействия на окружающую среду, единиц</t>
  </si>
  <si>
    <t>Плановые объёмы финансирования на отчётный год (в соотв. с Законом о бюджете РТ), тыс.руб.</t>
  </si>
  <si>
    <t>Обоснование границ землеотводов на территориях месторождений с оцененными эксплуатационными запасами подземных вод с целью резервирования земель для строительства водозаборов подземных вод (с учетом сложившейся санитарной, водохозяйственной обстановки и условий современного землепользования)</t>
  </si>
  <si>
    <t>Актуализация и ведение базы пространственных данных объектов недропользования, месторождений и проявлений общераспространенных полезных ископаемых находящихся на водных объектах Республики Татарстан</t>
  </si>
  <si>
    <t>Бюджет Республики Татарстан, ГК РТ по БР</t>
  </si>
  <si>
    <t>Проведение государственного мониторинга охотничьих ресурсов и среды их обитания в части учета численности охотничьих видов животных; регулирование охотничьих ресурсов на территории Республики Татарстан</t>
  </si>
  <si>
    <t>Количество крупных городов Республики Татарстан, охваченных сводными расчетами загрязнения атмосферного воздуха, единиц</t>
  </si>
  <si>
    <t>Доля подтвержденности прогнозов и предупреждений о неблагоприятных явлениях (тенденциях), связанных с состоянием окружающей среды, ее загрязнением, процентов</t>
  </si>
  <si>
    <t xml:space="preserve">Доля водозаборных сооружений, оснащенных системами учета воды, к общему количеству водозаборных сооружений, процентов </t>
  </si>
  <si>
    <t xml:space="preserve">Доля водопользователей, осуществляющих использование водных объектов на основании предоставленных в установленном порядке прав пользования, к общему количеству пользователей, осуществление водопользования которыми предусматривает приобретение прав пользования водными объектами, процентов
</t>
  </si>
  <si>
    <t>Реализация природоохранных мероприятий в рамках соглашений с Исполнительными комитетами муниципальных районов (городских округов) за счет средств местных бюджетов</t>
  </si>
  <si>
    <t>Исполнение переданных полномочий Российской Федерации в сфере охоты и охраны охотничьих ресурсов, проведение биотехнических мероприятий</t>
  </si>
  <si>
    <t>Исполнение переданных полномочий Российской Федерации в области регулирования и охраны водных биологических ресурсов</t>
  </si>
  <si>
    <t>Проведение проверок за соблюдением требований законодательства Российской Федерации и Республики Татарстан в области  использования и охраны объектов животного мира, лицензирование пользования объектами животного мира</t>
  </si>
  <si>
    <t>Дооснащение стационарных и передвижных постов наблюдений за состоянием атмосферного воздуха</t>
  </si>
  <si>
    <t>Проведение инвентаризации объема выбросов и поглощения парниковых газов на территории Республики Татарстан</t>
  </si>
  <si>
    <t>Создание тематических экологических изданий Республики Татарстан</t>
  </si>
  <si>
    <t>Проведение эколого-практических мероприятий</t>
  </si>
  <si>
    <t>Капитальный ремонт гидротехнических сооружений пруда у села Большое Ходяшево Нижневязовского городского поселения Зеленодольского муниципального района Республики Татарстан</t>
  </si>
  <si>
    <t>Капитальный ремонт гидротехнических сооружений у села Ташкирмень Макаровского сельского поселения Лаишевского муниципального района Республики Татарстан</t>
  </si>
  <si>
    <t>Капитальный ремонт гидротехнических сооружений  у села Нурлаты Зеленодольского муниципального района Республики Татарстан</t>
  </si>
  <si>
    <t>Соотношение площади территории, охваченной новыми данными геологических, гидрогеологических, и геоэкологических исследований к общей площади территории Республики Татарстан, процентов*</t>
  </si>
  <si>
    <t>Количество выявленных перспективных участков общераспространенных полезных ископаемых, единиц*</t>
  </si>
  <si>
    <t>Соотношение площади территории, охваченной мониторингом геологической среды к общей площади территории Республики Татарстан, процентов *</t>
  </si>
  <si>
    <t>Отношение количества муниципальных районов Республики Татарстан, охваченных мониторингом опасных экзогенных геологических процессов (ОЭГП), к количеству муниципальных районов Республики Татарстан, подверженных негативному влиянию ОЭГП, процентов*</t>
  </si>
  <si>
    <t>Соотношение утвержденных запасов подземных вод и их прогнозных эксплуатационных ресурсов, процентов*</t>
  </si>
  <si>
    <t>Доля населения, проживающего на подверженных негативному воздействию вод территориях, защищенного в результате проведения мероприятий по повышению защищенности от негативного воздействия вод, в общем количестве населения, проживающего на таких территориях, процентов*</t>
  </si>
  <si>
    <t>Доля ГТС с неудовлетворительным и опасным уровнем безопасности, приведенных в безопасное техническое состояние, процентов*</t>
  </si>
  <si>
    <t>Количество ГТС с неудовлетворительным и опасным уровнем безопасности, приведенных в безопасное техническое состояние, единиц*</t>
  </si>
  <si>
    <t>Численность населения, экологические условия проживания которого будут улучшены в результате реализации мероприятий по восстановлению и экологической реабилитации водных объектов, чел.*</t>
  </si>
  <si>
    <t>Площадь работ по восстановлению и экологической реабилитации водных объектов, тыс.м2*</t>
  </si>
  <si>
    <t>Доля площади Республики Татарстан, занятой ООПТ всех уровней, в общей площади Республики Татарстан, процентов*</t>
  </si>
  <si>
    <t>Доля площади Республики Татарстан, занятой особо охраняемыми природными территориями регионального и местного значения, процентов*</t>
  </si>
  <si>
    <t>Количество видов, занесенных в  Красную книгу Республики Татарстан, штук*</t>
  </si>
  <si>
    <t>Количество видов, занесенных в  Красную книгу Республики Татарстан, переведенных в более "низкую" категорию редкости, штук*</t>
  </si>
  <si>
    <t>Количество видов, выведенных из Красной книги Республики Татарстан, штук*</t>
  </si>
  <si>
    <t>Количество учащихся, охваченных лекциями и иными публичными мероприятиями по вопросам ООПТ, чел.</t>
  </si>
  <si>
    <t>Доля видов охотничьих ресурсов, по которым ведется мониторинг численности, в общем количестве видов охотничьих ресурсов, обитающих на территории Республики Татарстан, процентов*</t>
  </si>
  <si>
    <t>Доля выявленных нарушений в сфере федерального государственного охотничьего надзора, по которым вынесены постановления о привлечении к ответственности, к общему количеству установленных фактов нарушений, процентов*</t>
  </si>
  <si>
    <t>Доля площади охотничьих угодий, на которых проведено внутрихозяйственное охотустройство, в общей площади охотничьих угодий, процентов *</t>
  </si>
  <si>
    <t>Площадь акватории, очищенной от брошенных орудий лова (вылова), кв.м.*</t>
  </si>
  <si>
    <t>Соотношение величины фактического поступления в бюджет РТ разовых платежей за пользование недрами при наступлении определенных событий, оговоренных в лицензии, при пользовании недрами на территории РФ по участкам недр, содержащим общераспространенные полезные ископаемые, или участкам недр местного значения к утвержденным плановым значениям, процентов</t>
  </si>
  <si>
    <t>Ежегодный утвержденный баланс запасов общераспространенных полезных ископаемых Республики Татарстан, 1 баланс (ежегодно до 2020 г.)*</t>
  </si>
  <si>
    <t>Уровень удовлетворенности качеством государственных услуг, процентов*</t>
  </si>
  <si>
    <t>Доля стоимости контрактов, заключенных по результатам несостоявшихся конкурентных способов закупок, в общей стоимости заключенных контрактов, процентов*</t>
  </si>
  <si>
    <t xml:space="preserve">Очистка озера в пос.Приволжский Спасского муниципального района </t>
  </si>
  <si>
    <t>Преобразование в электронный вид геологических отчетов и графических приложений к геологическим отчетам на бумажных носителях, находящихся на хранении в  фонде геологической информации Министерства экологии и природных ресурсов Республики Татарстан</t>
  </si>
  <si>
    <t>Размещение научных статей в журнале "Георесурсы"</t>
  </si>
  <si>
    <t>Разработка региональных нормативов фонового содержания загрязняющих веществ в донных отложениях водных объектов Республики Татарстан</t>
  </si>
  <si>
    <t>10</t>
  </si>
  <si>
    <t>Количество изданий по вопросам ООПТ, шт.</t>
  </si>
  <si>
    <t>Выполнение государственных программ государственным заказчиком-координатором, процентов*</t>
  </si>
  <si>
    <t>Доля взысканных средств от наложенных штрафов, процентов</t>
  </si>
  <si>
    <t>Количество выпусков журнала "Георесурсы", в которых размещены научные статьи, выпусков*</t>
  </si>
  <si>
    <t>Количество разработанных и введеных в действие региональных нормативов качества почв, шт.*</t>
  </si>
  <si>
    <t xml:space="preserve">Геологическое доизучение участков действующих водозаборов в с.Сарманово с целью оценки возможности увеличения их производительности </t>
  </si>
  <si>
    <t>Капитальный ремонт ГТС пруда у с.Уразаево Азнакаевского  муниципального   района  Республики Татарстан</t>
  </si>
  <si>
    <t>Капитальный ремонт ГТС пруда у с. Новое Ильмово Дрожжановского муниципального района  Республики Татарстан</t>
  </si>
  <si>
    <t>Капитальный ремонт ГТС пруда №2 у с. Старые Кутуши Черемшанского  муниципального района Республики Татарстан</t>
  </si>
  <si>
    <t>Капитальный ремонт ГТС пруда у с.Штырь Арского муниципального района Республики Татарстан</t>
  </si>
  <si>
    <t>Капитальный ремонт ГТС пруда у д.Старая Юльба Арского муниципального района Республики Татарстан</t>
  </si>
  <si>
    <t>Капитальный ремонт ГТС пруда у с.Зубаирово Актанышского муниципального района Республики Татарстан</t>
  </si>
  <si>
    <t>Капитальный ремонт ГТС пруда у с.Бегишево Заинского муниципального района Республики Татарстан</t>
  </si>
  <si>
    <t xml:space="preserve">Капитальный ремонт ГТС пруда у с.Нижнее Бишево Заинского муниципального района Республики Татарстан </t>
  </si>
  <si>
    <t>Капитальный ремонт ГТС пруда у д.Старое Альметьево Муслюмовского муниципального района  Республики Татарстан</t>
  </si>
  <si>
    <t>Капитальный ремонт ГТС пруда у н.п. Верхний Таканыш Мамадышского муниципального района Республики Татарстан</t>
  </si>
  <si>
    <t>Протяженность новых и реконструированных сооружений инженерной защиты и берегоукрепления, км</t>
  </si>
  <si>
    <t>Объем выемки донных отложений в результате реализации мероприятий по восстановлению и экологической реабилитации водных объектов, тыс.куб. метров</t>
  </si>
  <si>
    <t>23</t>
  </si>
  <si>
    <t>Соотношение количества отчетов о результатах геолого-разведочных работ и количества проведенных государственных экспертиз, процентов</t>
  </si>
  <si>
    <t>Подпрограмма 1 «Регулирование качества окружающей среды Республики Татарстан на 2014-2021 годы»</t>
  </si>
  <si>
    <t xml:space="preserve">Подпрограмма 2 «Государственное управление в сфере обращения отходов производства и потребления в Республике Татарстан на 2014-2021 годы»     </t>
  </si>
  <si>
    <t>Подпрограмма 3 «Государственное управление в сфере недропользования Республики Татарстан на 2014-2021 годы»</t>
  </si>
  <si>
    <t>Подпрограмма 4 «Развитие водохозяйственного комплекса Республики Татарстан на 2014-2021 годы»</t>
  </si>
  <si>
    <t>Подпрограмма 5 «Биологическое разнообразие Республики Татарстан на 2014-2021 годы»</t>
  </si>
  <si>
    <t>Доля облагороженных земельных участков от общей площади загрязненных земельных участков в результате несанкционированного размещения отходов производства и потребления, процентов</t>
  </si>
  <si>
    <t>85</t>
  </si>
  <si>
    <t>Доля предупреждений в общем количестве административных наказаний, процентов</t>
  </si>
  <si>
    <t>Осуществление регионального государственного экологического надзора в области охраны и использования особо охраняемых природных территорий, практические мероприятия по обеспечению сохранения редких и находящихся под угрозой исчезновения объектов животного и растительного мира:, изготовление и установка информационных знаков, указателей, форм наглядной агитации по границам особо охраняемых природных территорий</t>
  </si>
  <si>
    <t>Государственная программа «Охрана окружающей среды, воспроизводство и использование природных ресурсов Республики Татарстан на 2014 – 2021 годы» (далее - Программа)</t>
  </si>
  <si>
    <t>Реализация переданных РТ отдельных полномочий РФ в области водных отношений (расчистка и руслоспрямление рек в целях предотвращения негативного воздействия вод, определение границ водоохранных зон и прибрежных защитных полос водных объектов)</t>
  </si>
  <si>
    <t>Подпрограмма 6 «Воспроизводство и использование охотничьих ресурсов Республики Татарстан на 2014-2021 годы»</t>
  </si>
  <si>
    <t>Подпрограмма 7 «Координирование деятельности служб в сфере охраны окружающей среды и природопользования Республики Татарстан на 2014-2021 годы»</t>
  </si>
  <si>
    <t>Доля закупок, размещенных у субъектов малого предпринимательства и социально ориентированных некоммерческих организаций, от совокупного годового объема закупок, процентов*</t>
  </si>
  <si>
    <t>Формирование плана проверок на очередной год с учетом риск-ориентированного подхода, да/нет</t>
  </si>
  <si>
    <t>да</t>
  </si>
  <si>
    <t>Объемы финансирования на отчетный год в соответствии с лимитами бюджетных обязательств и средствами из внебюдж.источ-ников, тыс.руб.</t>
  </si>
  <si>
    <t>Расходы консолидированного бюджета РТ на охрану окружающей среды, воспроизводство и использование природных ресурсов в расчете на одного жителя, рублей*</t>
  </si>
  <si>
    <t>Кол-во Соглашений о взаимо-действии МЭПР РТ и Испол-комов по обеспечению выполнения природоохран-ных мероприятий за счет средств муниц. бюджетов</t>
  </si>
  <si>
    <t xml:space="preserve">Приобретение газоанализаторов и дымомеров для контроля токсичности и дымности отработавших газов автомобилей </t>
  </si>
  <si>
    <t>Приобретение приборов и оборудования для развития систем экологического надзора и регионального экологического мониторинга</t>
  </si>
  <si>
    <t>Проведение маркшейдерских работ для определения ущерба от добычи общераспространенных полезных ископаемых  и обследования водоохранных зон на территории Республики Татарстан</t>
  </si>
  <si>
    <t>Приобретение и поставка мини-экспресс-лабораторий</t>
  </si>
  <si>
    <t>Поддержка волонтерского, общественного экологического движения в Республике Татарстан</t>
  </si>
  <si>
    <t>ТРО МООО "РОССИЙСКИЕ СТУДЕНЧЕСКИЕ ОТРЯДЫ" ИНН: 1655068227</t>
  </si>
  <si>
    <t>19МЭ-2с от 31.01.2019</t>
  </si>
  <si>
    <t>ИП Кашапов</t>
  </si>
  <si>
    <t>19МЭ-3с от 01.02.2019</t>
  </si>
  <si>
    <t>РЕГИОНАЛЬНОЕ ОТДЕЛЕНИЕ ВСЕРОССИЙСКОЙ ОБЩЕСТВЕННОЙ ОРГАНИЗАЦИИ "РУССКОЕ ГЕОГРАФИЧЕСКОЕ ОБЩЕСТВО" В РЕСПУБЛИКЕ ТАТАРСТАН
(1656046480)</t>
  </si>
  <si>
    <t>19МЭ-4с от 01.02.2019</t>
  </si>
  <si>
    <t xml:space="preserve">Ежегодная оценка ресурсного потенциала перспективных участков недр территории Республики Татарстан для обоснования геологического изучения и разведки углеводородов сланцевых формаций </t>
  </si>
  <si>
    <t>Уточнение количественной оценки перспектив нефтеносности территории Республики Татарстан (подсчет прогнозных ресурсов нефти)</t>
  </si>
  <si>
    <t>Ведение мониторинга подземных вод Республики Татарстан на территориальном уровне</t>
  </si>
  <si>
    <t>Ревизионная оценка состояния и использования питьевых подземных вод на территории Камско-Устьинского, Тетюшского и Верхнеуслонского муниципальных районов Республики Татарстан</t>
  </si>
  <si>
    <t>Геологическая оценка влияния экзогенных геологических процессов на земельных участках муниципальных районов Руспублики Татарстан и в г.Казани с целью определения необходимости переселения жителей, проживающих в зонах влияния экзогенных геологических процессов</t>
  </si>
  <si>
    <t>Поисково-оценочные работы для обоснования резервного источника питьевого водоснабжения г.Лениногорск Республики Татарстан</t>
  </si>
  <si>
    <t>Переоценка запасов подземных вод Столбищенского месторождения в связи с изменением водохозяйственной обстановки и условий землепользования</t>
  </si>
  <si>
    <t>Поисково-оценочные работы для обоснования подземного источника питьевого и хозяйственно-бытового водоснабжения н.п.Мелля-Тамак и Верхний Табын Муслюмовского муниципального района</t>
  </si>
  <si>
    <t>Поисково-оценочные работы для обоснования подземного источника питьевого и хозяйственно-бытового водоснабжения н.п. Усады, Чубарово, Тимофеевка Высокогорского муниципального района</t>
  </si>
  <si>
    <t>Поисково-оценочные работы для обоснования подземного источника питьевого и хозяйственно-бытового водоснабжения н.п. Андреевка, Старые Челны Нурлатского муниципального района</t>
  </si>
  <si>
    <t>Поисково-оценочные работы с целью изыскания источника питьевого водоснабжения с. Иж-Бобья Агрызского муниципального района Республики Татарстан</t>
  </si>
  <si>
    <t>Капитальный ремонт ГТС пруда у д. Сикия  Муслюмовского  муниципального района Республики Татарстан</t>
  </si>
  <si>
    <t>Капитальный ремонт ГТС пруда у с.Буралы Азнакаевского  муниципального района  Республики Татарстан</t>
  </si>
  <si>
    <t xml:space="preserve">Капитальный ремонт гидротехнических сооружений пруда по ул.Озерной в пос.Совхоза им.25 Октября Лаишевского муниципального района  Республики Татарстан
</t>
  </si>
  <si>
    <t>Капитальный ремонт гидротехнических сооружений в г.Менделеевск Республики Татарстан</t>
  </si>
  <si>
    <t>Капитальный ремонт ГТС пруда у с.Костенеево Елабужского муниципального района Республики Татарстан</t>
  </si>
  <si>
    <t>Капитальный ремонт ГТС пруда у с.Верхний Пшалым Арского муниципального района Республики Татарстан</t>
  </si>
  <si>
    <t>Бюджет РТ, РКМ РТ от 22.02.2019 № 371-р</t>
  </si>
  <si>
    <t>Бюджет РТ, РКМ РТ от 21.01.2019 № 66-р</t>
  </si>
  <si>
    <t>Соотношение величины фактического поступления в бюджетную систему Российской Федерации сумм платы за пользование водными объектами к утвержденным плановым значениям сумм платы за пользование водными объектами, находящимися в федеральной собственности, процентов*</t>
  </si>
  <si>
    <t>Подпрограмма 8 «Бюджетные инвестиции и капитальный ремонт социальной и инженерной инфраструктуры в рамках государственной программы "Охрана окружающей среды, воспроизводство и использование природных ресурсов Республики Татарстан на 2014-2021 годы»</t>
  </si>
  <si>
    <t>Завершение работ по объекту "Строительство очистных сооружений на выпуск сточных вод в пруд "Адмиралтейский" в г. Казани"</t>
  </si>
  <si>
    <t>Берегоукрепление территории объекта культурного наследия федерального значения "Памятник павшим воинам, архитектор Н.Ф. Алферов" на р. Казанке в г. Казани</t>
  </si>
  <si>
    <t>Бюджет РТ, РКМ РТ от 11.01.2019 № 8-р</t>
  </si>
  <si>
    <t>Бюджет РТ, РКМ РТ от 29.12.2018 № 3763-р</t>
  </si>
  <si>
    <t>Количество вновь созданных объектов социальной и инженерной инфраструктуры в области охраны окружающей среды, воспроизводства и использования природных ресурсов Республики Татарстан, единиц*</t>
  </si>
  <si>
    <t>Количество отремонтированных объектов социальной и инженерной инфраструктуры в области охраны окружающей среды, воспроизводства и использования природных ресурсов Республики Татарстан, единиц*</t>
  </si>
  <si>
    <t>&gt;=96</t>
  </si>
  <si>
    <t>Бюджет РТ, РКМ РТ от 21.12.2018 № 3543-р</t>
  </si>
  <si>
    <t>Бюджет РТ, РКМ РТ от 29.12.2018 № 3732-р</t>
  </si>
  <si>
    <t>&gt;=15</t>
  </si>
  <si>
    <t>&lt;=12</t>
  </si>
  <si>
    <t>&gt;=10</t>
  </si>
  <si>
    <t>&gt;=50</t>
  </si>
  <si>
    <t>Выполнение Государственного заказа на управление в сфере охраны окружающей среды и природопользования, процентов*</t>
  </si>
  <si>
    <t>* Значение индикатора расчитывается по итогам года, фактическое значение будет уточнено по итогам статистической годовой отчетности не раньше мая 20120 года.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</si>
  <si>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</si>
  <si>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</si>
  <si>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</si>
  <si>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</si>
  <si>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</si>
  <si>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</si>
  <si>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</si>
  <si>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</si>
  <si>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</si>
  <si>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</si>
  <si>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</si>
  <si>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</si>
  <si>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</si>
  <si>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</si>
  <si>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</si>
  <si>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</si>
  <si>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</si>
  <si>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</si>
  <si>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</si>
  <si>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</si>
  <si>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Постановление Кабинета Министров Республики Татарстан № 1083 от 28.12.2013 "Об утверждении государственной программы «Охрана окружающей среды, воспроизводство и использование природных ресурсов Республики Татарстан на 2014 – 2021 годы», в ред. ПКМ РТ от 27.09.2018 № 866, Закон РТ "О бюджете РТ на 2019 год и на плановый период 2020 и 2021 годов"</t>
  </si>
  <si>
    <t>** Наименования и лимиты финансирования мероприятий Программы указаны с учетом постановления КМ РТ "О внесении изменений в Программу, утвержденную ПКМ РТ от 28.12.2013 № 1083 "Об утверждении государственной программы "Охрана окружающей среды, воспроизводство и использование природных ресурсов РТ на 2014-2021 годы" от 27.09.2018 № 866, Закона РТ от 21.11.2018 № 88-ЗРТ "О бюджете РТ на 2019 год и на плановый период 2020 и 2021 годов", а также с учетом РКМ РТ от 29.12.2018 № 3732-р, РКМ РТ от 21.12.2018 № 3543-р, РКМ РТ от 29.12.2018 № 3763-р, РКМ РТ от 11.01.2019 № 8-р, РКМ РТ от 22.02.2019 № 371-р, РКМ РТ от 21.01.2019 № 66-р.</t>
  </si>
  <si>
    <t>Отчет о реализации Программы за январь - март 2019 года</t>
  </si>
  <si>
    <t>Проведение научно-исследовательских работ в области охраны окружающей среды по теме «Оценка физико-химических и токсикологических характеристик осадков сточных вод с иловых карт биологических очистных сооружений г. Казани и научное обоснование направлений их утилизации»</t>
  </si>
  <si>
    <t>Возмещение затрат, связанных с проведением работ по замеру и расчету остаточного ресурса полигонов твердых коммунальных отходов</t>
  </si>
  <si>
    <t>Проектно-изыскательские работы по объекту "Восстановление водного баланса пруда "Адмиралтейский" в г. Казани"</t>
  </si>
  <si>
    <t>Восстановление водного баланса пруда "Адмиралтейский" в г. Казани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</si>
</sst>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_(* #,##0_);_(* \(#,##0\);_(* &quot;-&quot;_);_(@_)"/>
    <numFmt numFmtId="166" formatCode="_(* #,##0.00_);_(* \(#,##0.00\);_(* &quot;-&quot;??_);_(@_)"/>
    <numFmt numFmtId="167" formatCode="#,##0.0"/>
    <numFmt numFmtId="168" formatCode="#,##0.000"/>
  </numFmts>
  <fonts count="3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1">
    <xf numFmtId="0" fontId="0" fillId="0" borderId="0"/>
    <xf numFmtId="0" fontId="2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7" fillId="3" borderId="0" applyNumberFormat="0" applyBorder="0" applyAlignment="0" applyProtection="0"/>
    <xf numFmtId="0" fontId="9" fillId="20" borderId="1" applyNumberFormat="0" applyAlignment="0" applyProtection="0"/>
    <xf numFmtId="0" fontId="14" fillId="21" borderId="2" applyNumberFormat="0" applyAlignment="0" applyProtection="0"/>
    <xf numFmtId="0" fontId="28" fillId="0" borderId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7" borderId="1" applyNumberFormat="0" applyAlignment="0" applyProtection="0"/>
    <xf numFmtId="0" fontId="19" fillId="0" borderId="6" applyNumberFormat="0" applyFill="0" applyAlignment="0" applyProtection="0"/>
    <xf numFmtId="0" fontId="16" fillId="22" borderId="0" applyNumberFormat="0" applyBorder="0" applyAlignment="0" applyProtection="0"/>
    <xf numFmtId="0" fontId="27" fillId="23" borderId="7" applyNumberFormat="0" applyFont="0" applyAlignment="0" applyProtection="0"/>
    <xf numFmtId="0" fontId="8" fillId="20" borderId="8" applyNumberFormat="0" applyAlignment="0" applyProtection="0"/>
    <xf numFmtId="0" fontId="1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8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9" fillId="0" borderId="6" applyNumberFormat="0" applyFill="0" applyAlignment="0" applyProtection="0"/>
    <xf numFmtId="0" fontId="23" fillId="0" borderId="0"/>
    <xf numFmtId="0" fontId="20" fillId="0" borderId="0" applyNumberFormat="0" applyFill="0" applyBorder="0" applyAlignment="0" applyProtection="0"/>
    <xf numFmtId="165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1" fillId="4" borderId="0" applyNumberFormat="0" applyBorder="0" applyAlignment="0" applyProtection="0"/>
    <xf numFmtId="0" fontId="1" fillId="0" borderId="0"/>
    <xf numFmtId="0" fontId="2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211">
    <xf numFmtId="0" fontId="0" fillId="0" borderId="0" xfId="0"/>
    <xf numFmtId="0" fontId="22" fillId="24" borderId="0" xfId="0" applyFont="1" applyFill="1"/>
    <xf numFmtId="0" fontId="24" fillId="24" borderId="0" xfId="0" applyFont="1" applyFill="1"/>
    <xf numFmtId="0" fontId="22" fillId="24" borderId="0" xfId="0" applyFont="1" applyFill="1" applyAlignment="1">
      <alignment horizontal="center"/>
    </xf>
    <xf numFmtId="2" fontId="4" fillId="24" borderId="10" xfId="0" applyNumberFormat="1" applyFont="1" applyFill="1" applyBorder="1" applyAlignment="1">
      <alignment vertical="top" wrapText="1"/>
    </xf>
    <xf numFmtId="2" fontId="26" fillId="24" borderId="10" xfId="0" applyNumberFormat="1" applyFont="1" applyFill="1" applyBorder="1" applyAlignment="1">
      <alignment vertical="top" wrapText="1"/>
    </xf>
    <xf numFmtId="0" fontId="0" fillId="24" borderId="0" xfId="0" applyFont="1" applyFill="1"/>
    <xf numFmtId="4" fontId="24" fillId="24" borderId="0" xfId="0" applyNumberFormat="1" applyFont="1" applyFill="1"/>
    <xf numFmtId="0" fontId="26" fillId="24" borderId="10" xfId="0" applyFont="1" applyFill="1" applyBorder="1" applyAlignment="1">
      <alignment vertical="top" wrapText="1"/>
    </xf>
    <xf numFmtId="0" fontId="4" fillId="24" borderId="0" xfId="0" applyFont="1" applyFill="1" applyAlignment="1">
      <alignment horizontal="right"/>
    </xf>
    <xf numFmtId="4" fontId="0" fillId="24" borderId="0" xfId="0" applyNumberFormat="1" applyFont="1" applyFill="1"/>
    <xf numFmtId="167" fontId="24" fillId="24" borderId="10" xfId="0" applyNumberFormat="1" applyFont="1" applyFill="1" applyBorder="1" applyAlignment="1">
      <alignment horizontal="center" vertical="top"/>
    </xf>
    <xf numFmtId="0" fontId="0" fillId="24" borderId="0" xfId="0" applyFont="1" applyFill="1" applyAlignment="1">
      <alignment horizontal="center"/>
    </xf>
    <xf numFmtId="0" fontId="25" fillId="24" borderId="0" xfId="0" applyFont="1" applyFill="1" applyBorder="1" applyAlignment="1">
      <alignment vertical="top" wrapText="1"/>
    </xf>
    <xf numFmtId="167" fontId="24" fillId="24" borderId="10" xfId="1" applyNumberFormat="1" applyFont="1" applyFill="1" applyBorder="1" applyAlignment="1">
      <alignment horizontal="center" vertical="top" wrapText="1"/>
    </xf>
    <xf numFmtId="167" fontId="25" fillId="24" borderId="13" xfId="1" applyNumberFormat="1" applyFont="1" applyFill="1" applyBorder="1" applyAlignment="1">
      <alignment vertical="top" wrapText="1"/>
    </xf>
    <xf numFmtId="0" fontId="25" fillId="24" borderId="13" xfId="0" applyFont="1" applyFill="1" applyBorder="1" applyAlignment="1">
      <alignment vertical="top"/>
    </xf>
    <xf numFmtId="0" fontId="25" fillId="24" borderId="14" xfId="0" applyFont="1" applyFill="1" applyBorder="1" applyAlignment="1">
      <alignment vertical="top"/>
    </xf>
    <xf numFmtId="167" fontId="25" fillId="24" borderId="14" xfId="1" applyNumberFormat="1" applyFont="1" applyFill="1" applyBorder="1" applyAlignment="1">
      <alignment vertical="top" wrapText="1"/>
    </xf>
    <xf numFmtId="167" fontId="25" fillId="24" borderId="13" xfId="0" applyNumberFormat="1" applyFont="1" applyFill="1" applyBorder="1" applyAlignment="1">
      <alignment vertical="top"/>
    </xf>
    <xf numFmtId="167" fontId="25" fillId="24" borderId="14" xfId="0" applyNumberFormat="1" applyFont="1" applyFill="1" applyBorder="1" applyAlignment="1">
      <alignment vertical="top"/>
    </xf>
    <xf numFmtId="0" fontId="4" fillId="24" borderId="12" xfId="0" applyFont="1" applyFill="1" applyBorder="1" applyAlignment="1">
      <alignment vertical="top" wrapText="1"/>
    </xf>
    <xf numFmtId="0" fontId="4" fillId="24" borderId="14" xfId="0" applyFont="1" applyFill="1" applyBorder="1" applyAlignment="1">
      <alignment vertical="top" wrapText="1"/>
    </xf>
    <xf numFmtId="4" fontId="4" fillId="24" borderId="14" xfId="1" applyNumberFormat="1" applyFont="1" applyFill="1" applyBorder="1" applyAlignment="1">
      <alignment vertical="top" wrapText="1"/>
    </xf>
    <xf numFmtId="2" fontId="4" fillId="24" borderId="12" xfId="0" applyNumberFormat="1" applyFont="1" applyFill="1" applyBorder="1" applyAlignment="1">
      <alignment vertical="top" wrapText="1"/>
    </xf>
    <xf numFmtId="4" fontId="4" fillId="24" borderId="13" xfId="1" applyNumberFormat="1" applyFont="1" applyFill="1" applyBorder="1" applyAlignment="1">
      <alignment vertical="top" wrapText="1"/>
    </xf>
    <xf numFmtId="2" fontId="4" fillId="24" borderId="13" xfId="0" applyNumberFormat="1" applyFont="1" applyFill="1" applyBorder="1" applyAlignment="1">
      <alignment vertical="top" wrapText="1"/>
    </xf>
    <xf numFmtId="2" fontId="4" fillId="24" borderId="14" xfId="0" applyNumberFormat="1" applyFont="1" applyFill="1" applyBorder="1" applyAlignment="1">
      <alignment vertical="top" wrapText="1"/>
    </xf>
    <xf numFmtId="0" fontId="4" fillId="24" borderId="13" xfId="0" applyFont="1" applyFill="1" applyBorder="1" applyAlignment="1">
      <alignment vertical="top" wrapText="1"/>
    </xf>
    <xf numFmtId="0" fontId="0" fillId="24" borderId="0" xfId="0" applyFont="1" applyFill="1" applyBorder="1"/>
    <xf numFmtId="4" fontId="25" fillId="24" borderId="0" xfId="0" applyNumberFormat="1" applyFont="1" applyFill="1" applyBorder="1" applyAlignment="1">
      <alignment vertical="top" wrapText="1"/>
    </xf>
    <xf numFmtId="3" fontId="4" fillId="24" borderId="10" xfId="0" applyNumberFormat="1" applyFont="1" applyFill="1" applyBorder="1" applyAlignment="1">
      <alignment horizontal="center"/>
    </xf>
    <xf numFmtId="0" fontId="25" fillId="24" borderId="10" xfId="0" applyNumberFormat="1" applyFont="1" applyFill="1" applyBorder="1" applyAlignment="1">
      <alignment horizontal="center" vertical="top" wrapText="1"/>
    </xf>
    <xf numFmtId="167" fontId="25" fillId="24" borderId="10" xfId="0" applyNumberFormat="1" applyFont="1" applyFill="1" applyBorder="1" applyAlignment="1">
      <alignment horizontal="center" vertical="top"/>
    </xf>
    <xf numFmtId="0" fontId="25" fillId="24" borderId="0" xfId="0" applyFont="1" applyFill="1" applyBorder="1" applyAlignment="1">
      <alignment vertical="top"/>
    </xf>
    <xf numFmtId="0" fontId="22" fillId="24" borderId="12" xfId="0" applyFont="1" applyFill="1" applyBorder="1" applyAlignment="1">
      <alignment horizontal="center" vertical="top"/>
    </xf>
    <xf numFmtId="0" fontId="26" fillId="24" borderId="12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vertical="top" wrapText="1"/>
    </xf>
    <xf numFmtId="4" fontId="4" fillId="24" borderId="10" xfId="1" applyNumberFormat="1" applyFont="1" applyFill="1" applyBorder="1" applyAlignment="1">
      <alignment horizontal="left" vertical="top" wrapText="1"/>
    </xf>
    <xf numFmtId="0" fontId="4" fillId="24" borderId="18" xfId="0" applyFont="1" applyFill="1" applyBorder="1" applyAlignment="1">
      <alignment vertical="top" wrapText="1"/>
    </xf>
    <xf numFmtId="0" fontId="4" fillId="24" borderId="19" xfId="0" applyFont="1" applyFill="1" applyBorder="1" applyAlignment="1">
      <alignment horizontal="center" vertical="top" wrapText="1"/>
    </xf>
    <xf numFmtId="4" fontId="24" fillId="24" borderId="10" xfId="0" applyNumberFormat="1" applyFont="1" applyFill="1" applyBorder="1" applyAlignment="1">
      <alignment horizontal="center" vertical="top"/>
    </xf>
    <xf numFmtId="0" fontId="0" fillId="24" borderId="14" xfId="0" applyFont="1" applyFill="1" applyBorder="1" applyAlignment="1"/>
    <xf numFmtId="0" fontId="25" fillId="24" borderId="14" xfId="0" applyNumberFormat="1" applyFont="1" applyFill="1" applyBorder="1" applyAlignment="1">
      <alignment vertical="top" wrapText="1"/>
    </xf>
    <xf numFmtId="2" fontId="26" fillId="24" borderId="12" xfId="0" applyNumberFormat="1" applyFont="1" applyFill="1" applyBorder="1" applyAlignment="1">
      <alignment vertical="top" wrapText="1"/>
    </xf>
    <xf numFmtId="49" fontId="4" fillId="24" borderId="14" xfId="0" applyNumberFormat="1" applyFont="1" applyFill="1" applyBorder="1" applyAlignment="1">
      <alignment horizontal="center" vertical="top" wrapText="1"/>
    </xf>
    <xf numFmtId="0" fontId="4" fillId="24" borderId="10" xfId="0" applyNumberFormat="1" applyFont="1" applyFill="1" applyBorder="1" applyAlignment="1">
      <alignment vertical="top" wrapText="1"/>
    </xf>
    <xf numFmtId="0" fontId="4" fillId="24" borderId="14" xfId="0" applyNumberFormat="1" applyFont="1" applyFill="1" applyBorder="1" applyAlignment="1">
      <alignment vertical="top" wrapText="1"/>
    </xf>
    <xf numFmtId="0" fontId="24" fillId="24" borderId="21" xfId="0" applyFont="1" applyFill="1" applyBorder="1" applyAlignment="1">
      <alignment vertical="top"/>
    </xf>
    <xf numFmtId="0" fontId="24" fillId="24" borderId="18" xfId="0" applyFont="1" applyFill="1" applyBorder="1" applyAlignment="1">
      <alignment vertical="top"/>
    </xf>
    <xf numFmtId="0" fontId="24" fillId="24" borderId="19" xfId="0" applyFont="1" applyFill="1" applyBorder="1" applyAlignment="1">
      <alignment vertical="top"/>
    </xf>
    <xf numFmtId="0" fontId="4" fillId="24" borderId="22" xfId="0" applyFont="1" applyFill="1" applyBorder="1" applyAlignment="1">
      <alignment horizontal="center" vertical="top" wrapText="1"/>
    </xf>
    <xf numFmtId="0" fontId="4" fillId="24" borderId="20" xfId="0" applyFont="1" applyFill="1" applyBorder="1" applyAlignment="1">
      <alignment vertical="top" wrapText="1"/>
    </xf>
    <xf numFmtId="0" fontId="4" fillId="24" borderId="10" xfId="1" applyNumberFormat="1" applyFont="1" applyFill="1" applyBorder="1" applyAlignment="1">
      <alignment horizontal="left" vertical="top" wrapText="1"/>
    </xf>
    <xf numFmtId="167" fontId="25" fillId="24" borderId="12" xfId="0" applyNumberFormat="1" applyFont="1" applyFill="1" applyBorder="1" applyAlignment="1">
      <alignment horizontal="center" vertical="top"/>
    </xf>
    <xf numFmtId="0" fontId="4" fillId="24" borderId="14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left" vertical="top" wrapText="1"/>
    </xf>
    <xf numFmtId="4" fontId="24" fillId="24" borderId="10" xfId="0" applyNumberFormat="1" applyFont="1" applyFill="1" applyBorder="1" applyAlignment="1">
      <alignment horizontal="center" vertical="top" wrapText="1"/>
    </xf>
    <xf numFmtId="164" fontId="4" fillId="24" borderId="10" xfId="0" applyNumberFormat="1" applyFont="1" applyFill="1" applyBorder="1" applyAlignment="1">
      <alignment horizontal="center" vertical="top" wrapText="1"/>
    </xf>
    <xf numFmtId="164" fontId="4" fillId="24" borderId="14" xfId="0" applyNumberFormat="1" applyFont="1" applyFill="1" applyBorder="1" applyAlignment="1">
      <alignment horizontal="center" vertical="top" wrapText="1"/>
    </xf>
    <xf numFmtId="4" fontId="25" fillId="24" borderId="10" xfId="1" applyNumberFormat="1" applyFont="1" applyFill="1" applyBorder="1" applyAlignment="1">
      <alignment horizontal="center" vertical="top" wrapText="1"/>
    </xf>
    <xf numFmtId="164" fontId="4" fillId="24" borderId="13" xfId="0" applyNumberFormat="1" applyFont="1" applyFill="1" applyBorder="1" applyAlignment="1">
      <alignment vertical="top" wrapText="1"/>
    </xf>
    <xf numFmtId="4" fontId="24" fillId="24" borderId="10" xfId="1" applyNumberFormat="1" applyFont="1" applyFill="1" applyBorder="1" applyAlignment="1">
      <alignment horizontal="center" vertical="top" wrapText="1"/>
    </xf>
    <xf numFmtId="1" fontId="4" fillId="24" borderId="10" xfId="0" applyNumberFormat="1" applyFont="1" applyFill="1" applyBorder="1" applyAlignment="1">
      <alignment horizontal="center" vertical="top" wrapText="1"/>
    </xf>
    <xf numFmtId="1" fontId="4" fillId="24" borderId="14" xfId="0" applyNumberFormat="1" applyFont="1" applyFill="1" applyBorder="1" applyAlignment="1">
      <alignment horizontal="center" vertical="top" wrapText="1"/>
    </xf>
    <xf numFmtId="4" fontId="25" fillId="24" borderId="10" xfId="0" applyNumberFormat="1" applyFont="1" applyFill="1" applyBorder="1" applyAlignment="1">
      <alignment vertical="top"/>
    </xf>
    <xf numFmtId="4" fontId="25" fillId="24" borderId="10" xfId="0" applyNumberFormat="1" applyFont="1" applyFill="1" applyBorder="1" applyAlignment="1">
      <alignment horizontal="center" vertical="top"/>
    </xf>
    <xf numFmtId="2" fontId="4" fillId="24" borderId="10" xfId="0" applyNumberFormat="1" applyFont="1" applyFill="1" applyBorder="1" applyAlignment="1">
      <alignment horizontal="center" vertical="top" wrapText="1"/>
    </xf>
    <xf numFmtId="4" fontId="25" fillId="24" borderId="22" xfId="1" applyNumberFormat="1" applyFont="1" applyFill="1" applyBorder="1" applyAlignment="1">
      <alignment vertical="top" wrapText="1"/>
    </xf>
    <xf numFmtId="4" fontId="25" fillId="24" borderId="14" xfId="1" applyNumberFormat="1" applyFont="1" applyFill="1" applyBorder="1" applyAlignment="1">
      <alignment vertical="top" wrapText="1"/>
    </xf>
    <xf numFmtId="4" fontId="25" fillId="24" borderId="0" xfId="0" applyNumberFormat="1" applyFont="1" applyFill="1" applyAlignment="1">
      <alignment horizontal="center" vertical="top" wrapText="1"/>
    </xf>
    <xf numFmtId="4" fontId="25" fillId="24" borderId="19" xfId="1" applyNumberFormat="1" applyFont="1" applyFill="1" applyBorder="1" applyAlignment="1">
      <alignment vertical="top" wrapText="1"/>
    </xf>
    <xf numFmtId="4" fontId="25" fillId="24" borderId="14" xfId="0" applyNumberFormat="1" applyFont="1" applyFill="1" applyBorder="1" applyAlignment="1">
      <alignment horizontal="center" vertical="top" wrapText="1"/>
    </xf>
    <xf numFmtId="4" fontId="25" fillId="24" borderId="13" xfId="1" applyNumberFormat="1" applyFont="1" applyFill="1" applyBorder="1" applyAlignment="1">
      <alignment vertical="top" wrapText="1"/>
    </xf>
    <xf numFmtId="2" fontId="4" fillId="24" borderId="14" xfId="0" applyNumberFormat="1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vertical="top"/>
    </xf>
    <xf numFmtId="0" fontId="25" fillId="24" borderId="10" xfId="0" applyFont="1" applyFill="1" applyBorder="1" applyAlignment="1">
      <alignment vertical="top"/>
    </xf>
    <xf numFmtId="2" fontId="30" fillId="24" borderId="10" xfId="0" applyNumberFormat="1" applyFont="1" applyFill="1" applyBorder="1" applyAlignment="1">
      <alignment vertical="top" wrapText="1"/>
    </xf>
    <xf numFmtId="4" fontId="30" fillId="24" borderId="10" xfId="0" applyNumberFormat="1" applyFont="1" applyFill="1" applyBorder="1" applyAlignment="1">
      <alignment horizontal="center" vertical="top"/>
    </xf>
    <xf numFmtId="167" fontId="30" fillId="24" borderId="10" xfId="0" applyNumberFormat="1" applyFont="1" applyFill="1" applyBorder="1" applyAlignment="1">
      <alignment horizontal="center" vertical="top"/>
    </xf>
    <xf numFmtId="0" fontId="30" fillId="24" borderId="20" xfId="0" applyFont="1" applyFill="1" applyBorder="1" applyAlignment="1">
      <alignment vertical="top"/>
    </xf>
    <xf numFmtId="0" fontId="4" fillId="24" borderId="10" xfId="0" applyFont="1" applyFill="1" applyBorder="1" applyAlignment="1">
      <alignment horizontal="center" vertical="top"/>
    </xf>
    <xf numFmtId="0" fontId="4" fillId="24" borderId="10" xfId="1" applyFont="1" applyFill="1" applyBorder="1" applyAlignment="1">
      <alignment horizontal="left" vertical="top" wrapText="1"/>
    </xf>
    <xf numFmtId="0" fontId="4" fillId="24" borderId="12" xfId="0" applyFont="1" applyFill="1" applyBorder="1" applyAlignment="1">
      <alignment horizontal="left" vertical="top" wrapText="1"/>
    </xf>
    <xf numFmtId="0" fontId="4" fillId="24" borderId="13" xfId="0" applyFont="1" applyFill="1" applyBorder="1" applyAlignment="1">
      <alignment horizontal="left" vertical="top" wrapText="1"/>
    </xf>
    <xf numFmtId="0" fontId="4" fillId="24" borderId="12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top" wrapText="1"/>
    </xf>
    <xf numFmtId="164" fontId="4" fillId="24" borderId="12" xfId="0" applyNumberFormat="1" applyFont="1" applyFill="1" applyBorder="1" applyAlignment="1">
      <alignment horizontal="center" vertical="top" wrapText="1"/>
    </xf>
    <xf numFmtId="164" fontId="4" fillId="24" borderId="13" xfId="0" applyNumberFormat="1" applyFont="1" applyFill="1" applyBorder="1" applyAlignment="1">
      <alignment horizontal="center" vertical="top" wrapText="1"/>
    </xf>
    <xf numFmtId="1" fontId="4" fillId="24" borderId="12" xfId="0" applyNumberFormat="1" applyFont="1" applyFill="1" applyBorder="1" applyAlignment="1">
      <alignment horizontal="center" vertical="top" wrapText="1"/>
    </xf>
    <xf numFmtId="1" fontId="4" fillId="24" borderId="13" xfId="0" applyNumberFormat="1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/>
    </xf>
    <xf numFmtId="0" fontId="25" fillId="24" borderId="12" xfId="0" applyFont="1" applyFill="1" applyBorder="1" applyAlignment="1">
      <alignment horizontal="center" vertical="top"/>
    </xf>
    <xf numFmtId="49" fontId="4" fillId="24" borderId="10" xfId="0" applyNumberFormat="1" applyFont="1" applyFill="1" applyBorder="1" applyAlignment="1">
      <alignment horizontal="left" vertical="top" wrapText="1"/>
    </xf>
    <xf numFmtId="167" fontId="25" fillId="24" borderId="12" xfId="1" applyNumberFormat="1" applyFont="1" applyFill="1" applyBorder="1" applyAlignment="1">
      <alignment horizontal="center" vertical="top" wrapText="1"/>
    </xf>
    <xf numFmtId="4" fontId="25" fillId="24" borderId="12" xfId="1" applyNumberFormat="1" applyFont="1" applyFill="1" applyBorder="1" applyAlignment="1">
      <alignment horizontal="center" vertical="top" wrapText="1"/>
    </xf>
    <xf numFmtId="4" fontId="25" fillId="24" borderId="13" xfId="1" applyNumberFormat="1" applyFont="1" applyFill="1" applyBorder="1" applyAlignment="1">
      <alignment horizontal="center" vertical="top" wrapText="1"/>
    </xf>
    <xf numFmtId="4" fontId="25" fillId="24" borderId="14" xfId="1" applyNumberFormat="1" applyFont="1" applyFill="1" applyBorder="1" applyAlignment="1">
      <alignment horizontal="center" vertical="top" wrapText="1"/>
    </xf>
    <xf numFmtId="2" fontId="4" fillId="24" borderId="14" xfId="0" applyNumberFormat="1" applyFont="1" applyFill="1" applyBorder="1" applyAlignment="1">
      <alignment horizontal="left" vertical="top" wrapText="1"/>
    </xf>
    <xf numFmtId="0" fontId="25" fillId="24" borderId="13" xfId="0" applyFont="1" applyFill="1" applyBorder="1" applyAlignment="1">
      <alignment horizontal="center" vertical="top"/>
    </xf>
    <xf numFmtId="4" fontId="25" fillId="24" borderId="10" xfId="0" applyNumberFormat="1" applyFont="1" applyFill="1" applyBorder="1" applyAlignment="1">
      <alignment horizontal="center" vertical="top" wrapText="1"/>
    </xf>
    <xf numFmtId="167" fontId="25" fillId="24" borderId="13" xfId="1" applyNumberFormat="1" applyFont="1" applyFill="1" applyBorder="1" applyAlignment="1">
      <alignment horizontal="center" vertical="top" wrapText="1"/>
    </xf>
    <xf numFmtId="2" fontId="4" fillId="24" borderId="13" xfId="0" applyNumberFormat="1" applyFont="1" applyFill="1" applyBorder="1" applyAlignment="1">
      <alignment horizontal="left" vertical="top" wrapText="1"/>
    </xf>
    <xf numFmtId="0" fontId="4" fillId="24" borderId="13" xfId="0" applyFont="1" applyFill="1" applyBorder="1" applyAlignment="1">
      <alignment horizontal="center" vertical="top"/>
    </xf>
    <xf numFmtId="49" fontId="4" fillId="24" borderId="12" xfId="0" applyNumberFormat="1" applyFont="1" applyFill="1" applyBorder="1" applyAlignment="1">
      <alignment horizontal="center" vertical="top"/>
    </xf>
    <xf numFmtId="49" fontId="4" fillId="24" borderId="14" xfId="0" applyNumberFormat="1" applyFont="1" applyFill="1" applyBorder="1" applyAlignment="1">
      <alignment horizontal="center" vertical="top"/>
    </xf>
    <xf numFmtId="0" fontId="4" fillId="24" borderId="12" xfId="1" applyFont="1" applyFill="1" applyBorder="1" applyAlignment="1">
      <alignment horizontal="left" vertical="top" wrapText="1"/>
    </xf>
    <xf numFmtId="0" fontId="25" fillId="24" borderId="12" xfId="0" applyNumberFormat="1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top"/>
    </xf>
    <xf numFmtId="0" fontId="22" fillId="24" borderId="10" xfId="0" applyFont="1" applyFill="1" applyBorder="1" applyAlignment="1">
      <alignment horizontal="center" vertical="top"/>
    </xf>
    <xf numFmtId="0" fontId="0" fillId="24" borderId="0" xfId="0" applyFont="1" applyFill="1" applyAlignment="1">
      <alignment wrapText="1"/>
    </xf>
    <xf numFmtId="0" fontId="22" fillId="24" borderId="0" xfId="0" applyFont="1" applyFill="1" applyAlignment="1">
      <alignment wrapText="1"/>
    </xf>
    <xf numFmtId="0" fontId="0" fillId="24" borderId="0" xfId="0" applyFont="1" applyFill="1" applyBorder="1" applyAlignment="1">
      <alignment wrapText="1"/>
    </xf>
    <xf numFmtId="0" fontId="0" fillId="24" borderId="0" xfId="0" applyFont="1" applyFill="1" applyAlignment="1">
      <alignment vertical="top" wrapText="1"/>
    </xf>
    <xf numFmtId="0" fontId="4" fillId="24" borderId="10" xfId="0" applyFont="1" applyFill="1" applyBorder="1" applyAlignment="1">
      <alignment horizontal="center"/>
    </xf>
    <xf numFmtId="0" fontId="25" fillId="24" borderId="20" xfId="0" applyFont="1" applyFill="1" applyBorder="1" applyAlignment="1">
      <alignment horizontal="center" vertical="top"/>
    </xf>
    <xf numFmtId="4" fontId="26" fillId="24" borderId="10" xfId="1" applyNumberFormat="1" applyFont="1" applyFill="1" applyBorder="1" applyAlignment="1">
      <alignment horizontal="left" vertical="top" wrapText="1"/>
    </xf>
    <xf numFmtId="167" fontId="24" fillId="24" borderId="10" xfId="0" applyNumberFormat="1" applyFont="1" applyFill="1" applyBorder="1" applyAlignment="1">
      <alignment horizontal="center" vertical="top" wrapText="1"/>
    </xf>
    <xf numFmtId="2" fontId="4" fillId="24" borderId="10" xfId="1" applyNumberFormat="1" applyFont="1" applyFill="1" applyBorder="1" applyAlignment="1">
      <alignment horizontal="left" vertical="top" wrapText="1"/>
    </xf>
    <xf numFmtId="4" fontId="4" fillId="24" borderId="10" xfId="1" applyNumberFormat="1" applyFont="1" applyFill="1" applyBorder="1" applyAlignment="1">
      <alignment vertical="top" wrapText="1"/>
    </xf>
    <xf numFmtId="168" fontId="25" fillId="24" borderId="10" xfId="1" applyNumberFormat="1" applyFont="1" applyFill="1" applyBorder="1" applyAlignment="1">
      <alignment horizontal="center" vertical="top" wrapText="1"/>
    </xf>
    <xf numFmtId="168" fontId="25" fillId="24" borderId="10" xfId="0" applyNumberFormat="1" applyFont="1" applyFill="1" applyBorder="1" applyAlignment="1">
      <alignment horizontal="center" vertical="top" wrapText="1"/>
    </xf>
    <xf numFmtId="4" fontId="25" fillId="24" borderId="13" xfId="0" applyNumberFormat="1" applyFont="1" applyFill="1" applyBorder="1" applyAlignment="1">
      <alignment vertical="top" wrapText="1"/>
    </xf>
    <xf numFmtId="168" fontId="25" fillId="24" borderId="13" xfId="0" applyNumberFormat="1" applyFont="1" applyFill="1" applyBorder="1" applyAlignment="1">
      <alignment vertical="top" wrapText="1"/>
    </xf>
    <xf numFmtId="0" fontId="4" fillId="24" borderId="12" xfId="0" applyNumberFormat="1" applyFont="1" applyFill="1" applyBorder="1" applyAlignment="1">
      <alignment vertical="top" wrapText="1"/>
    </xf>
    <xf numFmtId="2" fontId="4" fillId="24" borderId="12" xfId="0" applyNumberFormat="1" applyFont="1" applyFill="1" applyBorder="1" applyAlignment="1">
      <alignment horizontal="center" vertical="top" wrapText="1"/>
    </xf>
    <xf numFmtId="0" fontId="4" fillId="24" borderId="21" xfId="0" applyFont="1" applyFill="1" applyBorder="1" applyAlignment="1">
      <alignment horizontal="center" vertical="top" wrapText="1"/>
    </xf>
    <xf numFmtId="0" fontId="4" fillId="24" borderId="19" xfId="0" applyFont="1" applyFill="1" applyBorder="1" applyAlignment="1">
      <alignment vertical="top" wrapText="1"/>
    </xf>
    <xf numFmtId="1" fontId="4" fillId="24" borderId="13" xfId="0" applyNumberFormat="1" applyFont="1" applyFill="1" applyBorder="1" applyAlignment="1">
      <alignment vertical="top" wrapText="1"/>
    </xf>
    <xf numFmtId="0" fontId="0" fillId="24" borderId="13" xfId="0" applyFont="1" applyFill="1" applyBorder="1"/>
    <xf numFmtId="0" fontId="0" fillId="24" borderId="13" xfId="0" applyFont="1" applyFill="1" applyBorder="1" applyAlignment="1">
      <alignment horizontal="center"/>
    </xf>
    <xf numFmtId="3" fontId="4" fillId="24" borderId="13" xfId="0" applyNumberFormat="1" applyFont="1" applyFill="1" applyBorder="1" applyAlignment="1">
      <alignment vertical="top" wrapText="1"/>
    </xf>
    <xf numFmtId="167" fontId="4" fillId="24" borderId="13" xfId="0" applyNumberFormat="1" applyFont="1" applyFill="1" applyBorder="1" applyAlignment="1">
      <alignment horizontal="center" vertical="top" wrapText="1"/>
    </xf>
    <xf numFmtId="3" fontId="4" fillId="24" borderId="13" xfId="0" applyNumberFormat="1" applyFont="1" applyFill="1" applyBorder="1" applyAlignment="1">
      <alignment horizontal="center" vertical="top" wrapText="1"/>
    </xf>
    <xf numFmtId="3" fontId="4" fillId="24" borderId="19" xfId="0" applyNumberFormat="1" applyFont="1" applyFill="1" applyBorder="1" applyAlignment="1">
      <alignment vertical="top" wrapText="1"/>
    </xf>
    <xf numFmtId="4" fontId="25" fillId="24" borderId="14" xfId="0" applyNumberFormat="1" applyFont="1" applyFill="1" applyBorder="1" applyAlignment="1">
      <alignment horizontal="center" vertical="top"/>
    </xf>
    <xf numFmtId="2" fontId="4" fillId="24" borderId="13" xfId="0" applyNumberFormat="1" applyFont="1" applyFill="1" applyBorder="1" applyAlignment="1">
      <alignment horizontal="center" vertical="top" wrapText="1"/>
    </xf>
    <xf numFmtId="4" fontId="4" fillId="24" borderId="10" xfId="0" applyNumberFormat="1" applyFont="1" applyFill="1" applyBorder="1" applyAlignment="1">
      <alignment horizontal="left" vertical="top" wrapText="1"/>
    </xf>
    <xf numFmtId="167" fontId="25" fillId="24" borderId="23" xfId="0" applyNumberFormat="1" applyFont="1" applyFill="1" applyBorder="1" applyAlignment="1">
      <alignment horizontal="center" vertical="top"/>
    </xf>
    <xf numFmtId="3" fontId="4" fillId="24" borderId="10" xfId="0" applyNumberFormat="1" applyFont="1" applyFill="1" applyBorder="1" applyAlignment="1">
      <alignment horizontal="center" vertical="top" wrapText="1"/>
    </xf>
    <xf numFmtId="167" fontId="4" fillId="24" borderId="10" xfId="0" applyNumberFormat="1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164" fontId="4" fillId="24" borderId="12" xfId="0" applyNumberFormat="1" applyFont="1" applyFill="1" applyBorder="1" applyAlignment="1">
      <alignment horizontal="center" vertical="top" wrapText="1"/>
    </xf>
    <xf numFmtId="164" fontId="4" fillId="24" borderId="13" xfId="0" applyNumberFormat="1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left" vertical="top" wrapText="1"/>
    </xf>
    <xf numFmtId="0" fontId="4" fillId="24" borderId="13" xfId="0" applyFont="1" applyFill="1" applyBorder="1" applyAlignment="1">
      <alignment horizontal="left" vertical="top" wrapText="1"/>
    </xf>
    <xf numFmtId="1" fontId="4" fillId="24" borderId="12" xfId="0" applyNumberFormat="1" applyFont="1" applyFill="1" applyBorder="1" applyAlignment="1">
      <alignment horizontal="center" vertical="top" wrapText="1"/>
    </xf>
    <xf numFmtId="1" fontId="4" fillId="24" borderId="13" xfId="0" applyNumberFormat="1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4" fontId="4" fillId="24" borderId="12" xfId="0" applyNumberFormat="1" applyFont="1" applyFill="1" applyBorder="1" applyAlignment="1">
      <alignment horizontal="center" vertical="center" wrapText="1"/>
    </xf>
    <xf numFmtId="4" fontId="0" fillId="24" borderId="13" xfId="0" applyNumberFormat="1" applyFont="1" applyFill="1" applyBorder="1"/>
    <xf numFmtId="4" fontId="0" fillId="24" borderId="14" xfId="0" applyNumberFormat="1" applyFont="1" applyFill="1" applyBorder="1"/>
    <xf numFmtId="0" fontId="4" fillId="24" borderId="15" xfId="0" applyFont="1" applyFill="1" applyBorder="1" applyAlignment="1">
      <alignment horizontal="left" vertical="center" wrapText="1"/>
    </xf>
    <xf numFmtId="0" fontId="4" fillId="24" borderId="16" xfId="0" applyFont="1" applyFill="1" applyBorder="1" applyAlignment="1">
      <alignment horizontal="left" vertical="center" wrapText="1"/>
    </xf>
    <xf numFmtId="0" fontId="4" fillId="24" borderId="17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/>
    </xf>
    <xf numFmtId="0" fontId="25" fillId="24" borderId="12" xfId="0" applyFont="1" applyFill="1" applyBorder="1" applyAlignment="1">
      <alignment horizontal="center" vertical="top"/>
    </xf>
    <xf numFmtId="0" fontId="25" fillId="24" borderId="14" xfId="0" applyFont="1" applyFill="1" applyBorder="1" applyAlignment="1">
      <alignment horizontal="center" vertical="top"/>
    </xf>
    <xf numFmtId="0" fontId="26" fillId="24" borderId="10" xfId="0" applyFont="1" applyFill="1" applyBorder="1" applyAlignment="1">
      <alignment horizontal="left" vertical="top" wrapText="1"/>
    </xf>
    <xf numFmtId="49" fontId="4" fillId="24" borderId="10" xfId="0" applyNumberFormat="1" applyFont="1" applyFill="1" applyBorder="1" applyAlignment="1">
      <alignment horizontal="left" vertical="top" wrapText="1"/>
    </xf>
    <xf numFmtId="167" fontId="25" fillId="24" borderId="12" xfId="1" applyNumberFormat="1" applyFont="1" applyFill="1" applyBorder="1" applyAlignment="1">
      <alignment horizontal="center" vertical="top" wrapText="1"/>
    </xf>
    <xf numFmtId="167" fontId="25" fillId="24" borderId="14" xfId="1" applyNumberFormat="1" applyFont="1" applyFill="1" applyBorder="1" applyAlignment="1">
      <alignment horizontal="center" vertical="top" wrapText="1"/>
    </xf>
    <xf numFmtId="4" fontId="25" fillId="24" borderId="12" xfId="1" applyNumberFormat="1" applyFont="1" applyFill="1" applyBorder="1" applyAlignment="1">
      <alignment horizontal="center" vertical="top" wrapText="1"/>
    </xf>
    <xf numFmtId="4" fontId="25" fillId="24" borderId="13" xfId="1" applyNumberFormat="1" applyFont="1" applyFill="1" applyBorder="1" applyAlignment="1">
      <alignment horizontal="center" vertical="top" wrapText="1"/>
    </xf>
    <xf numFmtId="4" fontId="25" fillId="24" borderId="14" xfId="1" applyNumberFormat="1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left" vertical="top" wrapText="1"/>
    </xf>
    <xf numFmtId="2" fontId="4" fillId="24" borderId="12" xfId="0" applyNumberFormat="1" applyFont="1" applyFill="1" applyBorder="1" applyAlignment="1">
      <alignment horizontal="left" vertical="top" wrapText="1"/>
    </xf>
    <xf numFmtId="2" fontId="4" fillId="24" borderId="14" xfId="0" applyNumberFormat="1" applyFont="1" applyFill="1" applyBorder="1" applyAlignment="1">
      <alignment horizontal="left" vertical="top" wrapText="1"/>
    </xf>
    <xf numFmtId="0" fontId="25" fillId="24" borderId="13" xfId="0" applyFont="1" applyFill="1" applyBorder="1" applyAlignment="1">
      <alignment horizontal="center" vertical="top"/>
    </xf>
    <xf numFmtId="4" fontId="25" fillId="24" borderId="10" xfId="0" applyNumberFormat="1" applyFont="1" applyFill="1" applyBorder="1" applyAlignment="1">
      <alignment horizontal="center" vertical="top" wrapText="1"/>
    </xf>
    <xf numFmtId="167" fontId="25" fillId="24" borderId="13" xfId="1" applyNumberFormat="1" applyFont="1" applyFill="1" applyBorder="1" applyAlignment="1">
      <alignment horizontal="center" vertical="top" wrapText="1"/>
    </xf>
    <xf numFmtId="4" fontId="25" fillId="24" borderId="19" xfId="1" applyNumberFormat="1" applyFont="1" applyFill="1" applyBorder="1" applyAlignment="1">
      <alignment horizontal="center" vertical="top" wrapText="1"/>
    </xf>
    <xf numFmtId="2" fontId="4" fillId="24" borderId="13" xfId="0" applyNumberFormat="1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horizontal="center" vertical="top"/>
    </xf>
    <xf numFmtId="0" fontId="25" fillId="24" borderId="0" xfId="0" applyFont="1" applyFill="1" applyBorder="1" applyAlignment="1">
      <alignment horizontal="left" vertical="top" wrapText="1"/>
    </xf>
    <xf numFmtId="0" fontId="4" fillId="24" borderId="14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left" vertical="top" wrapText="1"/>
    </xf>
    <xf numFmtId="0" fontId="25" fillId="24" borderId="11" xfId="0" applyFont="1" applyFill="1" applyBorder="1" applyAlignment="1">
      <alignment horizontal="left" vertical="top"/>
    </xf>
    <xf numFmtId="1" fontId="4" fillId="24" borderId="14" xfId="0" applyNumberFormat="1" applyFont="1" applyFill="1" applyBorder="1" applyAlignment="1">
      <alignment horizontal="center" vertical="top" wrapText="1"/>
    </xf>
    <xf numFmtId="4" fontId="4" fillId="24" borderId="12" xfId="1" applyNumberFormat="1" applyFont="1" applyFill="1" applyBorder="1" applyAlignment="1">
      <alignment horizontal="left" vertical="top" wrapText="1"/>
    </xf>
    <xf numFmtId="4" fontId="4" fillId="24" borderId="13" xfId="1" applyNumberFormat="1" applyFont="1" applyFill="1" applyBorder="1" applyAlignment="1">
      <alignment horizontal="left" vertical="top" wrapText="1"/>
    </xf>
    <xf numFmtId="0" fontId="4" fillId="24" borderId="12" xfId="0" applyNumberFormat="1" applyFont="1" applyFill="1" applyBorder="1" applyAlignment="1">
      <alignment horizontal="left" vertical="top" wrapText="1"/>
    </xf>
    <xf numFmtId="0" fontId="4" fillId="24" borderId="13" xfId="0" applyNumberFormat="1" applyFont="1" applyFill="1" applyBorder="1" applyAlignment="1">
      <alignment horizontal="left" vertical="top" wrapText="1"/>
    </xf>
    <xf numFmtId="0" fontId="4" fillId="24" borderId="14" xfId="0" applyNumberFormat="1" applyFont="1" applyFill="1" applyBorder="1" applyAlignment="1">
      <alignment horizontal="left" vertical="top" wrapText="1"/>
    </xf>
    <xf numFmtId="0" fontId="4" fillId="24" borderId="12" xfId="1" applyFont="1" applyFill="1" applyBorder="1" applyAlignment="1">
      <alignment horizontal="left" vertical="top" wrapText="1"/>
    </xf>
    <xf numFmtId="0" fontId="4" fillId="24" borderId="14" xfId="1" applyFont="1" applyFill="1" applyBorder="1" applyAlignment="1">
      <alignment horizontal="left" vertical="top" wrapText="1"/>
    </xf>
    <xf numFmtId="49" fontId="4" fillId="24" borderId="12" xfId="0" applyNumberFormat="1" applyFont="1" applyFill="1" applyBorder="1" applyAlignment="1">
      <alignment horizontal="center" vertical="top"/>
    </xf>
    <xf numFmtId="49" fontId="4" fillId="24" borderId="14" xfId="0" applyNumberFormat="1" applyFont="1" applyFill="1" applyBorder="1" applyAlignment="1">
      <alignment horizontal="center" vertical="top"/>
    </xf>
    <xf numFmtId="0" fontId="25" fillId="24" borderId="12" xfId="0" applyNumberFormat="1" applyFont="1" applyFill="1" applyBorder="1" applyAlignment="1">
      <alignment horizontal="center" vertical="top" wrapText="1"/>
    </xf>
    <xf numFmtId="0" fontId="25" fillId="24" borderId="13" xfId="0" applyNumberFormat="1" applyFont="1" applyFill="1" applyBorder="1" applyAlignment="1">
      <alignment horizontal="center" vertical="top" wrapText="1"/>
    </xf>
    <xf numFmtId="0" fontId="25" fillId="24" borderId="14" xfId="0" applyNumberFormat="1" applyFont="1" applyFill="1" applyBorder="1" applyAlignment="1">
      <alignment horizontal="center" vertical="top" wrapText="1"/>
    </xf>
    <xf numFmtId="0" fontId="4" fillId="24" borderId="13" xfId="1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center" vertical="top"/>
    </xf>
    <xf numFmtId="1" fontId="4" fillId="24" borderId="10" xfId="0" applyNumberFormat="1" applyFont="1" applyFill="1" applyBorder="1" applyAlignment="1">
      <alignment horizontal="center" vertical="top" wrapText="1"/>
    </xf>
    <xf numFmtId="167" fontId="25" fillId="24" borderId="12" xfId="0" applyNumberFormat="1" applyFont="1" applyFill="1" applyBorder="1" applyAlignment="1">
      <alignment horizontal="center" vertical="top"/>
    </xf>
    <xf numFmtId="167" fontId="25" fillId="24" borderId="14" xfId="0" applyNumberFormat="1" applyFont="1" applyFill="1" applyBorder="1" applyAlignment="1">
      <alignment horizontal="center" vertical="top"/>
    </xf>
    <xf numFmtId="167" fontId="25" fillId="24" borderId="13" xfId="0" applyNumberFormat="1" applyFont="1" applyFill="1" applyBorder="1" applyAlignment="1">
      <alignment horizontal="center" vertical="top"/>
    </xf>
    <xf numFmtId="164" fontId="4" fillId="24" borderId="14" xfId="0" applyNumberFormat="1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/>
    </xf>
    <xf numFmtId="0" fontId="4" fillId="24" borderId="13" xfId="0" applyFont="1" applyFill="1" applyBorder="1" applyAlignment="1">
      <alignment horizontal="center" vertical="top"/>
    </xf>
    <xf numFmtId="0" fontId="4" fillId="24" borderId="14" xfId="0" applyFont="1" applyFill="1" applyBorder="1" applyAlignment="1">
      <alignment horizontal="center" vertical="top"/>
    </xf>
  </cellXfs>
  <cellStyles count="101">
    <cellStyle name=" 1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— акцент1" xfId="8" builtinId="30" customBuiltin="1"/>
    <cellStyle name="20% — акцент2" xfId="9" builtinId="34" customBuiltin="1"/>
    <cellStyle name="20% — акцент3" xfId="10" builtinId="38" customBuiltin="1"/>
    <cellStyle name="20% — акцент4" xfId="11" builtinId="42" customBuiltin="1"/>
    <cellStyle name="20% — акцент5" xfId="12" builtinId="46" customBuiltin="1"/>
    <cellStyle name="20% — акцент6" xfId="13" builtinId="50" customBuiltin="1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— акцент1" xfId="20" builtinId="31" customBuiltin="1"/>
    <cellStyle name="40% — акцент2" xfId="21" builtinId="35" customBuiltin="1"/>
    <cellStyle name="40% — акцент3" xfId="22" builtinId="39" customBuiltin="1"/>
    <cellStyle name="40% — акцент4" xfId="23" builtinId="43" customBuiltin="1"/>
    <cellStyle name="40% — акцент5" xfId="24" builtinId="47" customBuiltin="1"/>
    <cellStyle name="40% — акцент6" xfId="25" builtinId="51" customBuiltin="1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— акцент1" xfId="32" builtinId="32" customBuiltin="1"/>
    <cellStyle name="60% — акцент2" xfId="33" builtinId="36" customBuiltin="1"/>
    <cellStyle name="60% — акцент3" xfId="34" builtinId="40" customBuiltin="1"/>
    <cellStyle name="60% — акцент4" xfId="35" builtinId="44" customBuiltin="1"/>
    <cellStyle name="60% — акцент5" xfId="36" builtinId="48" customBuiltin="1"/>
    <cellStyle name="60% — акцент6" xfId="37" builtinId="52" customBuiltin="1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  <cellStyle name="Акцент1" xfId="62" builtinId="29" customBuiltin="1"/>
    <cellStyle name="Акцент2" xfId="63" builtinId="33" customBuiltin="1"/>
    <cellStyle name="Акцент3" xfId="64" builtinId="37" customBuiltin="1"/>
    <cellStyle name="Акцент4" xfId="65" builtinId="41" customBuiltin="1"/>
    <cellStyle name="Акцент5" xfId="66" builtinId="45" customBuiltin="1"/>
    <cellStyle name="Акцент6" xfId="67" builtinId="49" customBuiltin="1"/>
    <cellStyle name="Ввод " xfId="68" builtinId="20" customBuiltin="1"/>
    <cellStyle name="Вывод" xfId="69" builtinId="21" customBuiltin="1"/>
    <cellStyle name="Вычисление" xfId="70" builtinId="22" customBuiltin="1"/>
    <cellStyle name="Заголовок 1" xfId="71" builtinId="16" customBuiltin="1"/>
    <cellStyle name="Заголовок 2" xfId="72" builtinId="17" customBuiltin="1"/>
    <cellStyle name="Заголовок 3" xfId="73" builtinId="18" customBuiltin="1"/>
    <cellStyle name="Заголовок 4" xfId="74" builtinId="19" customBuiltin="1"/>
    <cellStyle name="Итог" xfId="75" builtinId="25" customBuiltin="1"/>
    <cellStyle name="Контрольная ячейка" xfId="76" builtinId="23" customBuiltin="1"/>
    <cellStyle name="Название" xfId="77" builtinId="15" customBuiltin="1"/>
    <cellStyle name="Нейтральный" xfId="78" builtinId="28" customBuiltin="1"/>
    <cellStyle name="Обычный" xfId="0" builtinId="0"/>
    <cellStyle name="Обычный 11" xfId="99"/>
    <cellStyle name="Обычный 2" xfId="79"/>
    <cellStyle name="Обычный 20" xfId="97"/>
    <cellStyle name="Обычный 22" xfId="100"/>
    <cellStyle name="Обычный 3" xfId="80"/>
    <cellStyle name="Обычный 3 2" xfId="98"/>
    <cellStyle name="Обычный 4" xfId="81"/>
    <cellStyle name="Обычный 4 3" xfId="82"/>
    <cellStyle name="Обычный 4 3 2" xfId="95"/>
    <cellStyle name="Обычный 5" xfId="83"/>
    <cellStyle name="Обычный 6" xfId="84"/>
    <cellStyle name="Обычный 7" xfId="94"/>
    <cellStyle name="Плохой" xfId="85" builtinId="27" customBuiltin="1"/>
    <cellStyle name="Пояснение" xfId="86" builtinId="53" customBuiltin="1"/>
    <cellStyle name="Примечание" xfId="87" builtinId="10" customBuiltin="1"/>
    <cellStyle name="Процентный 2" xfId="96"/>
    <cellStyle name="Связанная ячейка" xfId="88" builtinId="24" customBuiltin="1"/>
    <cellStyle name="Стиль 1" xfId="89"/>
    <cellStyle name="Текст предупреждения" xfId="90" builtinId="11" customBuiltin="1"/>
    <cellStyle name="Тысячи [0]_sl100" xfId="91"/>
    <cellStyle name="Тысячи_sl100" xfId="92"/>
    <cellStyle name="Хороший" xfId="93" builtinId="26" customBuiltin="1"/>
  </cellStyles>
  <dxfs count="0"/>
  <tableStyles count="0" defaultTableStyle="TableStyleMedium9" defaultPivotStyle="PivotStyleLight16"/>
  <colors>
    <mruColors>
      <color rgb="FF66FFCC"/>
      <color rgb="FFFFFFCC"/>
      <color rgb="FFFFFF99"/>
      <color rgb="FF99FFCC"/>
      <color rgb="FF99FF33"/>
      <color rgb="FFCCFFFF"/>
      <color rgb="FF66FF99"/>
      <color rgb="FF99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8"/>
  <sheetViews>
    <sheetView tabSelected="1" view="pageBreakPreview" zoomScale="85" zoomScaleNormal="100" zoomScaleSheetLayoutView="85" workbookViewId="0">
      <pane ySplit="11" topLeftCell="A114" activePane="bottomLeft" state="frozen"/>
      <selection pane="bottomLeft" activeCell="B115" sqref="B115"/>
    </sheetView>
  </sheetViews>
  <sheetFormatPr defaultRowHeight="12.75" x14ac:dyDescent="0.2"/>
  <cols>
    <col min="1" max="1" width="5.5703125" style="12" customWidth="1"/>
    <col min="2" max="2" width="51.42578125" style="6" customWidth="1"/>
    <col min="3" max="3" width="14.140625" style="6" customWidth="1"/>
    <col min="4" max="4" width="18.28515625" style="10" customWidth="1"/>
    <col min="5" max="5" width="18.7109375" style="10" customWidth="1"/>
    <col min="6" max="6" width="18.42578125" style="10" customWidth="1"/>
    <col min="7" max="7" width="9.28515625" style="6" customWidth="1"/>
    <col min="8" max="8" width="31.28515625" style="6" customWidth="1"/>
    <col min="9" max="9" width="9.140625" style="6" customWidth="1"/>
    <col min="10" max="10" width="9.5703125" style="6" customWidth="1"/>
    <col min="11" max="11" width="11.7109375" style="6" customWidth="1"/>
    <col min="12" max="12" width="10.42578125" style="6" customWidth="1"/>
    <col min="13" max="13" width="9.85546875" style="12" customWidth="1"/>
    <col min="14" max="14" width="9.28515625" style="6" customWidth="1"/>
    <col min="15" max="15" width="9.140625" style="112"/>
    <col min="16" max="16" width="11.7109375" style="112" bestFit="1" customWidth="1"/>
    <col min="17" max="17" width="10.7109375" style="112" bestFit="1" customWidth="1"/>
    <col min="18" max="19" width="9.140625" style="112"/>
    <col min="20" max="16384" width="9.140625" style="6"/>
  </cols>
  <sheetData>
    <row r="1" spans="1:19" ht="15.75" x14ac:dyDescent="0.25">
      <c r="N1" s="9" t="s">
        <v>42</v>
      </c>
    </row>
    <row r="2" spans="1:19" ht="15.75" x14ac:dyDescent="0.25">
      <c r="N2" s="9" t="s">
        <v>43</v>
      </c>
    </row>
    <row r="3" spans="1:19" ht="15.75" x14ac:dyDescent="0.25">
      <c r="N3" s="9" t="s">
        <v>44</v>
      </c>
    </row>
    <row r="4" spans="1:19" ht="38.25" customHeight="1" x14ac:dyDescent="0.2">
      <c r="B4" s="161" t="s">
        <v>8</v>
      </c>
      <c r="C4" s="162"/>
      <c r="D4" s="162"/>
      <c r="E4" s="163"/>
      <c r="F4" s="155" t="s">
        <v>170</v>
      </c>
      <c r="G4" s="156"/>
      <c r="H4" s="156"/>
      <c r="I4" s="156"/>
      <c r="J4" s="156"/>
      <c r="K4" s="156"/>
      <c r="L4" s="156"/>
      <c r="M4" s="156"/>
      <c r="N4" s="157"/>
    </row>
    <row r="5" spans="1:19" ht="15.75" customHeight="1" x14ac:dyDescent="0.2">
      <c r="B5" s="164" t="s">
        <v>6</v>
      </c>
      <c r="C5" s="164"/>
      <c r="D5" s="164"/>
      <c r="E5" s="164"/>
      <c r="F5" s="155" t="s">
        <v>7</v>
      </c>
      <c r="G5" s="156"/>
      <c r="H5" s="156"/>
      <c r="I5" s="156"/>
      <c r="J5" s="156"/>
      <c r="K5" s="156"/>
      <c r="L5" s="156"/>
      <c r="M5" s="156"/>
      <c r="N5" s="157"/>
    </row>
    <row r="6" spans="1:19" ht="62.25" customHeight="1" x14ac:dyDescent="0.2">
      <c r="B6" s="164" t="s">
        <v>9</v>
      </c>
      <c r="C6" s="164"/>
      <c r="D6" s="164"/>
      <c r="E6" s="164"/>
      <c r="F6" s="155" t="s">
        <v>247</v>
      </c>
      <c r="G6" s="156"/>
      <c r="H6" s="156"/>
      <c r="I6" s="156"/>
      <c r="J6" s="156"/>
      <c r="K6" s="156"/>
      <c r="L6" s="156"/>
      <c r="M6" s="156"/>
      <c r="N6" s="157"/>
    </row>
    <row r="7" spans="1:19" ht="31.5" customHeight="1" x14ac:dyDescent="0.2">
      <c r="B7" s="164" t="s">
        <v>0</v>
      </c>
      <c r="C7" s="164"/>
      <c r="D7" s="164"/>
      <c r="E7" s="164"/>
      <c r="F7" s="155" t="s">
        <v>57</v>
      </c>
      <c r="G7" s="156"/>
      <c r="H7" s="156"/>
      <c r="I7" s="156"/>
      <c r="J7" s="156"/>
      <c r="K7" s="156"/>
      <c r="L7" s="156"/>
      <c r="M7" s="156"/>
      <c r="N7" s="157"/>
    </row>
    <row r="8" spans="1:19" ht="20.25" customHeight="1" x14ac:dyDescent="0.3">
      <c r="A8" s="3"/>
      <c r="B8" s="1"/>
      <c r="D8" s="7" t="s">
        <v>249</v>
      </c>
      <c r="E8" s="7"/>
      <c r="F8" s="7"/>
      <c r="G8" s="2"/>
      <c r="H8" s="2"/>
      <c r="I8" s="2"/>
      <c r="J8" s="1"/>
      <c r="K8" s="1"/>
      <c r="L8" s="1"/>
      <c r="M8" s="3"/>
      <c r="N8" s="1"/>
    </row>
    <row r="9" spans="1:19" s="1" customFormat="1" ht="15.75" customHeight="1" x14ac:dyDescent="0.25">
      <c r="A9" s="143" t="s">
        <v>4</v>
      </c>
      <c r="B9" s="144" t="s">
        <v>49</v>
      </c>
      <c r="C9" s="144" t="s">
        <v>40</v>
      </c>
      <c r="D9" s="145" t="s">
        <v>92</v>
      </c>
      <c r="E9" s="145" t="s">
        <v>177</v>
      </c>
      <c r="F9" s="158" t="s">
        <v>45</v>
      </c>
      <c r="G9" s="144" t="s">
        <v>46</v>
      </c>
      <c r="H9" s="144" t="s">
        <v>5</v>
      </c>
      <c r="I9" s="165" t="s">
        <v>1</v>
      </c>
      <c r="J9" s="165"/>
      <c r="K9" s="165"/>
      <c r="L9" s="165"/>
      <c r="M9" s="165"/>
      <c r="N9" s="165"/>
      <c r="O9" s="113"/>
      <c r="P9" s="113"/>
      <c r="Q9" s="113"/>
      <c r="R9" s="113"/>
      <c r="S9" s="113"/>
    </row>
    <row r="10" spans="1:19" s="1" customFormat="1" ht="15.75" customHeight="1" x14ac:dyDescent="0.2">
      <c r="A10" s="143"/>
      <c r="B10" s="144"/>
      <c r="C10" s="144"/>
      <c r="D10" s="145"/>
      <c r="E10" s="145"/>
      <c r="F10" s="159"/>
      <c r="G10" s="144"/>
      <c r="H10" s="144"/>
      <c r="I10" s="144" t="s">
        <v>47</v>
      </c>
      <c r="J10" s="144"/>
      <c r="K10" s="144" t="s">
        <v>48</v>
      </c>
      <c r="L10" s="144"/>
      <c r="M10" s="144" t="s">
        <v>56</v>
      </c>
      <c r="N10" s="144" t="s">
        <v>55</v>
      </c>
      <c r="O10" s="113"/>
      <c r="P10" s="113"/>
      <c r="Q10" s="113"/>
      <c r="R10" s="113"/>
      <c r="S10" s="113"/>
    </row>
    <row r="11" spans="1:19" s="1" customFormat="1" ht="126.75" customHeight="1" x14ac:dyDescent="0.2">
      <c r="A11" s="143"/>
      <c r="B11" s="144"/>
      <c r="C11" s="144"/>
      <c r="D11" s="145"/>
      <c r="E11" s="145"/>
      <c r="F11" s="160"/>
      <c r="G11" s="144"/>
      <c r="H11" s="144"/>
      <c r="I11" s="87" t="s">
        <v>2</v>
      </c>
      <c r="J11" s="87" t="s">
        <v>3</v>
      </c>
      <c r="K11" s="87" t="s">
        <v>2</v>
      </c>
      <c r="L11" s="87" t="s">
        <v>3</v>
      </c>
      <c r="M11" s="144"/>
      <c r="N11" s="144"/>
      <c r="O11" s="113"/>
      <c r="P11" s="113"/>
      <c r="Q11" s="113"/>
      <c r="R11" s="113"/>
      <c r="S11" s="113"/>
    </row>
    <row r="12" spans="1:19" s="1" customFormat="1" ht="15.75" customHeight="1" x14ac:dyDescent="0.25">
      <c r="A12" s="116">
        <v>1</v>
      </c>
      <c r="B12" s="93">
        <v>2</v>
      </c>
      <c r="C12" s="93">
        <v>3</v>
      </c>
      <c r="D12" s="31">
        <v>4</v>
      </c>
      <c r="E12" s="31">
        <v>5</v>
      </c>
      <c r="F12" s="31">
        <v>6</v>
      </c>
      <c r="G12" s="93">
        <v>7</v>
      </c>
      <c r="H12" s="93">
        <v>8</v>
      </c>
      <c r="I12" s="93">
        <v>9</v>
      </c>
      <c r="J12" s="93">
        <v>10</v>
      </c>
      <c r="K12" s="93">
        <v>11</v>
      </c>
      <c r="L12" s="93">
        <v>12</v>
      </c>
      <c r="M12" s="93">
        <v>13</v>
      </c>
      <c r="N12" s="93">
        <v>14</v>
      </c>
      <c r="O12" s="113"/>
      <c r="P12" s="113"/>
      <c r="Q12" s="113"/>
      <c r="R12" s="113"/>
      <c r="S12" s="113"/>
    </row>
    <row r="13" spans="1:19" ht="54" customHeight="1" x14ac:dyDescent="0.2">
      <c r="A13" s="81"/>
      <c r="B13" s="8" t="s">
        <v>161</v>
      </c>
      <c r="C13" s="5" t="s">
        <v>11</v>
      </c>
      <c r="D13" s="57">
        <f>SUM(D14:D37)</f>
        <v>55510.895000000004</v>
      </c>
      <c r="E13" s="57">
        <f>SUM(E14:E37)</f>
        <v>15625.454749999999</v>
      </c>
      <c r="F13" s="57">
        <f>SUM(F14:F37)</f>
        <v>3751.7240000000002</v>
      </c>
      <c r="G13" s="119">
        <f t="shared" ref="G13:G29" si="0">F13/E13*100</f>
        <v>24.010334803215891</v>
      </c>
      <c r="H13" s="56"/>
      <c r="I13" s="37"/>
      <c r="J13" s="37"/>
      <c r="K13" s="37"/>
      <c r="L13" s="37"/>
      <c r="M13" s="88"/>
      <c r="N13" s="37"/>
    </row>
    <row r="14" spans="1:19" ht="113.25" customHeight="1" x14ac:dyDescent="0.2">
      <c r="A14" s="81">
        <v>1</v>
      </c>
      <c r="B14" s="120" t="s">
        <v>10</v>
      </c>
      <c r="C14" s="4" t="s">
        <v>11</v>
      </c>
      <c r="D14" s="102">
        <v>1111.0999999999999</v>
      </c>
      <c r="E14" s="102">
        <f>D14/4+0.056</f>
        <v>277.83099999999996</v>
      </c>
      <c r="F14" s="102">
        <v>0</v>
      </c>
      <c r="G14" s="33">
        <f t="shared" si="0"/>
        <v>0</v>
      </c>
      <c r="H14" s="56" t="s">
        <v>98</v>
      </c>
      <c r="I14" s="88" t="s">
        <v>24</v>
      </c>
      <c r="J14" s="88" t="s">
        <v>24</v>
      </c>
      <c r="K14" s="88" t="s">
        <v>24</v>
      </c>
      <c r="L14" s="88" t="s">
        <v>24</v>
      </c>
      <c r="M14" s="58">
        <v>100</v>
      </c>
      <c r="N14" s="88" t="s">
        <v>24</v>
      </c>
    </row>
    <row r="15" spans="1:19" ht="97.5" customHeight="1" x14ac:dyDescent="0.2">
      <c r="A15" s="81">
        <f>A14+1</f>
        <v>2</v>
      </c>
      <c r="B15" s="38" t="s">
        <v>105</v>
      </c>
      <c r="C15" s="4" t="s">
        <v>11</v>
      </c>
      <c r="D15" s="102">
        <v>3425</v>
      </c>
      <c r="E15" s="102">
        <f>D15/4</f>
        <v>856.25</v>
      </c>
      <c r="F15" s="102">
        <v>0</v>
      </c>
      <c r="G15" s="33">
        <f t="shared" si="0"/>
        <v>0</v>
      </c>
      <c r="H15" s="21" t="s">
        <v>87</v>
      </c>
      <c r="I15" s="85">
        <v>36</v>
      </c>
      <c r="J15" s="85">
        <v>36</v>
      </c>
      <c r="K15" s="85">
        <v>39</v>
      </c>
      <c r="L15" s="85">
        <v>39</v>
      </c>
      <c r="M15" s="89">
        <f t="shared" ref="M15" si="1">L15/K15*100</f>
        <v>100</v>
      </c>
      <c r="N15" s="85">
        <v>39</v>
      </c>
    </row>
    <row r="16" spans="1:19" ht="81" customHeight="1" x14ac:dyDescent="0.2">
      <c r="A16" s="81">
        <f t="shared" ref="A16:A37" si="2">A15+1</f>
        <v>3</v>
      </c>
      <c r="B16" s="120" t="s">
        <v>182</v>
      </c>
      <c r="C16" s="4" t="s">
        <v>11</v>
      </c>
      <c r="D16" s="102">
        <v>320</v>
      </c>
      <c r="E16" s="102">
        <v>0</v>
      </c>
      <c r="F16" s="102">
        <v>0</v>
      </c>
      <c r="G16" s="33">
        <v>0</v>
      </c>
      <c r="H16" s="52" t="s">
        <v>97</v>
      </c>
      <c r="I16" s="148">
        <v>5</v>
      </c>
      <c r="J16" s="85">
        <v>5</v>
      </c>
      <c r="K16" s="146">
        <v>5</v>
      </c>
      <c r="L16" s="146">
        <v>5</v>
      </c>
      <c r="M16" s="149">
        <v>100</v>
      </c>
      <c r="N16" s="146">
        <v>5</v>
      </c>
    </row>
    <row r="17" spans="1:18" ht="87" customHeight="1" x14ac:dyDescent="0.2">
      <c r="A17" s="81">
        <f t="shared" si="2"/>
        <v>4</v>
      </c>
      <c r="B17" s="120" t="s">
        <v>58</v>
      </c>
      <c r="C17" s="4" t="s">
        <v>11</v>
      </c>
      <c r="D17" s="102">
        <v>1350</v>
      </c>
      <c r="E17" s="102">
        <f>D17/4</f>
        <v>337.5</v>
      </c>
      <c r="F17" s="102">
        <v>0</v>
      </c>
      <c r="G17" s="33">
        <f t="shared" si="0"/>
        <v>0</v>
      </c>
      <c r="H17" s="39"/>
      <c r="I17" s="148"/>
      <c r="J17" s="86"/>
      <c r="K17" s="147"/>
      <c r="L17" s="147"/>
      <c r="M17" s="150"/>
      <c r="N17" s="147"/>
    </row>
    <row r="18" spans="1:18" ht="84.75" customHeight="1" x14ac:dyDescent="0.2">
      <c r="A18" s="81">
        <f t="shared" si="2"/>
        <v>5</v>
      </c>
      <c r="B18" s="120" t="s">
        <v>59</v>
      </c>
      <c r="C18" s="4" t="s">
        <v>11</v>
      </c>
      <c r="D18" s="102">
        <v>900</v>
      </c>
      <c r="E18" s="102">
        <f>D18/4</f>
        <v>225</v>
      </c>
      <c r="F18" s="102">
        <v>0</v>
      </c>
      <c r="G18" s="33">
        <f t="shared" si="0"/>
        <v>0</v>
      </c>
      <c r="H18" s="39"/>
      <c r="I18" s="148"/>
      <c r="J18" s="86"/>
      <c r="K18" s="147"/>
      <c r="L18" s="147"/>
      <c r="M18" s="150"/>
      <c r="N18" s="147"/>
    </row>
    <row r="19" spans="1:18" ht="51.75" customHeight="1" x14ac:dyDescent="0.2">
      <c r="A19" s="81">
        <f t="shared" si="2"/>
        <v>6</v>
      </c>
      <c r="B19" s="120" t="s">
        <v>106</v>
      </c>
      <c r="C19" s="4" t="s">
        <v>11</v>
      </c>
      <c r="D19" s="102">
        <v>200</v>
      </c>
      <c r="E19" s="102">
        <v>0</v>
      </c>
      <c r="F19" s="102">
        <v>0</v>
      </c>
      <c r="G19" s="33">
        <v>0</v>
      </c>
      <c r="H19" s="39"/>
      <c r="I19" s="146"/>
      <c r="J19" s="86"/>
      <c r="K19" s="147"/>
      <c r="L19" s="147"/>
      <c r="M19" s="150"/>
      <c r="N19" s="147"/>
    </row>
    <row r="20" spans="1:18" ht="50.25" customHeight="1" x14ac:dyDescent="0.2">
      <c r="A20" s="81">
        <f t="shared" si="2"/>
        <v>7</v>
      </c>
      <c r="B20" s="120" t="s">
        <v>180</v>
      </c>
      <c r="C20" s="4" t="s">
        <v>11</v>
      </c>
      <c r="D20" s="102">
        <v>1300</v>
      </c>
      <c r="E20" s="102">
        <v>0</v>
      </c>
      <c r="F20" s="102">
        <v>0</v>
      </c>
      <c r="G20" s="33">
        <v>0</v>
      </c>
      <c r="H20" s="28"/>
      <c r="I20" s="40"/>
      <c r="J20" s="40"/>
      <c r="K20" s="86"/>
      <c r="L20" s="86"/>
      <c r="M20" s="90"/>
      <c r="N20" s="86"/>
    </row>
    <row r="21" spans="1:18" ht="66.75" customHeight="1" x14ac:dyDescent="0.2">
      <c r="A21" s="81">
        <f t="shared" si="2"/>
        <v>8</v>
      </c>
      <c r="B21" s="120" t="s">
        <v>181</v>
      </c>
      <c r="C21" s="4" t="s">
        <v>220</v>
      </c>
      <c r="D21" s="102">
        <f>4174.7+20.5</f>
        <v>4195.2</v>
      </c>
      <c r="E21" s="102">
        <v>4195.2</v>
      </c>
      <c r="F21" s="102">
        <v>0</v>
      </c>
      <c r="G21" s="33">
        <f t="shared" ref="G21:G23" si="3">F21/E21*100</f>
        <v>0</v>
      </c>
      <c r="H21" s="28"/>
      <c r="I21" s="40"/>
      <c r="J21" s="40"/>
      <c r="K21" s="86"/>
      <c r="L21" s="86"/>
      <c r="M21" s="90"/>
      <c r="N21" s="86"/>
    </row>
    <row r="22" spans="1:18" ht="117" customHeight="1" x14ac:dyDescent="0.2">
      <c r="A22" s="81">
        <f t="shared" si="2"/>
        <v>9</v>
      </c>
      <c r="B22" s="120" t="s">
        <v>250</v>
      </c>
      <c r="C22" s="4" t="s">
        <v>220</v>
      </c>
      <c r="D22" s="102">
        <v>2000</v>
      </c>
      <c r="E22" s="102">
        <v>2000</v>
      </c>
      <c r="F22" s="102">
        <v>0</v>
      </c>
      <c r="G22" s="33">
        <f t="shared" si="3"/>
        <v>0</v>
      </c>
      <c r="H22" s="22"/>
      <c r="I22" s="51"/>
      <c r="J22" s="51"/>
      <c r="K22" s="55"/>
      <c r="L22" s="55"/>
      <c r="M22" s="59"/>
      <c r="N22" s="55"/>
    </row>
    <row r="23" spans="1:18" ht="64.5" customHeight="1" x14ac:dyDescent="0.2">
      <c r="A23" s="81">
        <f t="shared" si="2"/>
        <v>10</v>
      </c>
      <c r="B23" s="120" t="s">
        <v>139</v>
      </c>
      <c r="C23" s="100" t="s">
        <v>11</v>
      </c>
      <c r="D23" s="102">
        <v>1405</v>
      </c>
      <c r="E23" s="102">
        <f>D23/4-45.58</f>
        <v>305.67</v>
      </c>
      <c r="F23" s="102">
        <v>0</v>
      </c>
      <c r="G23" s="33">
        <f t="shared" si="3"/>
        <v>0</v>
      </c>
      <c r="H23" s="37" t="s">
        <v>145</v>
      </c>
      <c r="I23" s="40">
        <v>30</v>
      </c>
      <c r="J23" s="40">
        <v>30</v>
      </c>
      <c r="K23" s="86">
        <v>34</v>
      </c>
      <c r="L23" s="86"/>
      <c r="M23" s="90"/>
      <c r="N23" s="86">
        <v>35</v>
      </c>
    </row>
    <row r="24" spans="1:18" ht="84" customHeight="1" x14ac:dyDescent="0.2">
      <c r="A24" s="81">
        <f t="shared" si="2"/>
        <v>11</v>
      </c>
      <c r="B24" s="37" t="s">
        <v>26</v>
      </c>
      <c r="C24" s="4" t="s">
        <v>11</v>
      </c>
      <c r="D24" s="102">
        <v>150</v>
      </c>
      <c r="E24" s="102">
        <f>D24/4</f>
        <v>37.5</v>
      </c>
      <c r="F24" s="102">
        <v>0</v>
      </c>
      <c r="G24" s="33">
        <f t="shared" si="0"/>
        <v>0</v>
      </c>
      <c r="H24" s="28" t="s">
        <v>29</v>
      </c>
      <c r="I24" s="85">
        <v>0.17</v>
      </c>
      <c r="J24" s="85">
        <v>0.17</v>
      </c>
      <c r="K24" s="85">
        <v>0.18</v>
      </c>
      <c r="L24" s="85">
        <v>0.05</v>
      </c>
      <c r="M24" s="58">
        <f t="shared" ref="M24:M25" si="4">L24/K24*100</f>
        <v>27.777777777777779</v>
      </c>
      <c r="N24" s="85">
        <v>0.19</v>
      </c>
    </row>
    <row r="25" spans="1:18" ht="98.25" customHeight="1" x14ac:dyDescent="0.2">
      <c r="A25" s="81">
        <f t="shared" si="2"/>
        <v>12</v>
      </c>
      <c r="B25" s="37" t="s">
        <v>22</v>
      </c>
      <c r="C25" s="4" t="s">
        <v>11</v>
      </c>
      <c r="D25" s="60">
        <v>1000</v>
      </c>
      <c r="E25" s="102">
        <f t="shared" ref="E25:E30" si="5">D25/4</f>
        <v>250</v>
      </c>
      <c r="F25" s="60">
        <v>0</v>
      </c>
      <c r="G25" s="33">
        <f t="shared" si="0"/>
        <v>0</v>
      </c>
      <c r="H25" s="56" t="s">
        <v>52</v>
      </c>
      <c r="I25" s="88">
        <v>31.5</v>
      </c>
      <c r="J25" s="88">
        <v>31.5</v>
      </c>
      <c r="K25" s="88">
        <v>32</v>
      </c>
      <c r="L25" s="88">
        <v>10</v>
      </c>
      <c r="M25" s="58">
        <f t="shared" si="4"/>
        <v>31.25</v>
      </c>
      <c r="N25" s="88">
        <v>32.5</v>
      </c>
    </row>
    <row r="26" spans="1:18" ht="48" customHeight="1" x14ac:dyDescent="0.2">
      <c r="A26" s="81">
        <f t="shared" si="2"/>
        <v>13</v>
      </c>
      <c r="B26" s="82" t="s">
        <v>60</v>
      </c>
      <c r="C26" s="4" t="s">
        <v>11</v>
      </c>
      <c r="D26" s="102">
        <v>5000</v>
      </c>
      <c r="E26" s="102">
        <f>D26/4-736.77+25</f>
        <v>538.23</v>
      </c>
      <c r="F26" s="102">
        <v>0</v>
      </c>
      <c r="G26" s="33">
        <f t="shared" si="0"/>
        <v>0</v>
      </c>
      <c r="H26" s="151" t="s">
        <v>32</v>
      </c>
      <c r="I26" s="146">
        <v>910</v>
      </c>
      <c r="J26" s="146">
        <v>997</v>
      </c>
      <c r="K26" s="146">
        <v>920</v>
      </c>
      <c r="L26" s="146">
        <v>245</v>
      </c>
      <c r="M26" s="153">
        <f t="shared" ref="M26" si="6">L26/K26*100</f>
        <v>26.630434782608699</v>
      </c>
      <c r="N26" s="146">
        <v>925</v>
      </c>
    </row>
    <row r="27" spans="1:18" ht="50.25" customHeight="1" x14ac:dyDescent="0.2">
      <c r="A27" s="81">
        <f t="shared" si="2"/>
        <v>14</v>
      </c>
      <c r="B27" s="37" t="s">
        <v>28</v>
      </c>
      <c r="C27" s="4" t="s">
        <v>11</v>
      </c>
      <c r="D27" s="60">
        <v>1100</v>
      </c>
      <c r="E27" s="102">
        <v>0</v>
      </c>
      <c r="F27" s="60">
        <v>0</v>
      </c>
      <c r="G27" s="33">
        <v>0</v>
      </c>
      <c r="H27" s="152"/>
      <c r="I27" s="147"/>
      <c r="J27" s="147"/>
      <c r="K27" s="147"/>
      <c r="L27" s="147"/>
      <c r="M27" s="154"/>
      <c r="N27" s="147"/>
    </row>
    <row r="28" spans="1:18" ht="51.75" customHeight="1" x14ac:dyDescent="0.2">
      <c r="A28" s="81">
        <f t="shared" si="2"/>
        <v>15</v>
      </c>
      <c r="B28" s="22" t="s">
        <v>61</v>
      </c>
      <c r="C28" s="4" t="s">
        <v>11</v>
      </c>
      <c r="D28" s="60">
        <v>1000</v>
      </c>
      <c r="E28" s="102">
        <v>0</v>
      </c>
      <c r="F28" s="60">
        <v>0</v>
      </c>
      <c r="G28" s="33">
        <v>0</v>
      </c>
      <c r="H28" s="152"/>
      <c r="I28" s="147"/>
      <c r="J28" s="147"/>
      <c r="K28" s="147"/>
      <c r="L28" s="147"/>
      <c r="M28" s="154"/>
      <c r="N28" s="147"/>
    </row>
    <row r="29" spans="1:18" ht="48.75" customHeight="1" x14ac:dyDescent="0.2">
      <c r="A29" s="81">
        <f t="shared" si="2"/>
        <v>16</v>
      </c>
      <c r="B29" s="23" t="s">
        <v>184</v>
      </c>
      <c r="C29" s="4" t="s">
        <v>11</v>
      </c>
      <c r="D29" s="60">
        <v>8960.7000000000007</v>
      </c>
      <c r="E29" s="60">
        <f>2010+630</f>
        <v>2640</v>
      </c>
      <c r="F29" s="60">
        <f>2010+630</f>
        <v>2640</v>
      </c>
      <c r="G29" s="33">
        <f t="shared" si="0"/>
        <v>100</v>
      </c>
      <c r="H29" s="152"/>
      <c r="I29" s="147"/>
      <c r="J29" s="147"/>
      <c r="K29" s="147"/>
      <c r="L29" s="147"/>
      <c r="M29" s="154"/>
      <c r="N29" s="147"/>
      <c r="O29" s="112" t="s">
        <v>185</v>
      </c>
      <c r="P29" s="112" t="s">
        <v>186</v>
      </c>
      <c r="Q29" s="112" t="s">
        <v>189</v>
      </c>
      <c r="R29" s="112" t="s">
        <v>190</v>
      </c>
    </row>
    <row r="30" spans="1:18" ht="63.75" customHeight="1" x14ac:dyDescent="0.2">
      <c r="A30" s="81">
        <f t="shared" si="2"/>
        <v>17</v>
      </c>
      <c r="B30" s="121" t="s">
        <v>30</v>
      </c>
      <c r="C30" s="4" t="s">
        <v>11</v>
      </c>
      <c r="D30" s="60">
        <v>5000</v>
      </c>
      <c r="E30" s="102">
        <f t="shared" si="5"/>
        <v>1250</v>
      </c>
      <c r="F30" s="60">
        <v>0</v>
      </c>
      <c r="G30" s="33">
        <f t="shared" ref="G30:G61" si="7">F30/E30*100</f>
        <v>0</v>
      </c>
      <c r="H30" s="152"/>
      <c r="I30" s="147"/>
      <c r="J30" s="147"/>
      <c r="K30" s="147"/>
      <c r="L30" s="147"/>
      <c r="M30" s="154"/>
      <c r="N30" s="147"/>
    </row>
    <row r="31" spans="1:18" ht="66.75" customHeight="1" x14ac:dyDescent="0.2">
      <c r="A31" s="81">
        <f t="shared" si="2"/>
        <v>18</v>
      </c>
      <c r="B31" s="23" t="s">
        <v>31</v>
      </c>
      <c r="C31" s="4" t="s">
        <v>11</v>
      </c>
      <c r="D31" s="60">
        <v>100</v>
      </c>
      <c r="E31" s="60">
        <v>100</v>
      </c>
      <c r="F31" s="122">
        <v>1.724</v>
      </c>
      <c r="G31" s="33">
        <f t="shared" si="7"/>
        <v>1.7239999999999998</v>
      </c>
      <c r="H31" s="152"/>
      <c r="I31" s="147"/>
      <c r="J31" s="147"/>
      <c r="K31" s="147"/>
      <c r="L31" s="147"/>
      <c r="M31" s="154"/>
      <c r="N31" s="147"/>
    </row>
    <row r="32" spans="1:18" ht="49.5" customHeight="1" x14ac:dyDescent="0.2">
      <c r="A32" s="81">
        <f t="shared" si="2"/>
        <v>19</v>
      </c>
      <c r="B32" s="23" t="s">
        <v>62</v>
      </c>
      <c r="C32" s="4" t="s">
        <v>11</v>
      </c>
      <c r="D32" s="60">
        <v>1000</v>
      </c>
      <c r="E32" s="102">
        <v>0</v>
      </c>
      <c r="F32" s="60">
        <v>0</v>
      </c>
      <c r="G32" s="33">
        <v>0</v>
      </c>
      <c r="H32" s="152"/>
      <c r="I32" s="147"/>
      <c r="J32" s="147"/>
      <c r="K32" s="147"/>
      <c r="L32" s="147"/>
      <c r="M32" s="154"/>
      <c r="N32" s="147"/>
    </row>
    <row r="33" spans="1:16" ht="52.5" customHeight="1" x14ac:dyDescent="0.2">
      <c r="A33" s="81">
        <f t="shared" si="2"/>
        <v>20</v>
      </c>
      <c r="B33" s="23" t="s">
        <v>63</v>
      </c>
      <c r="C33" s="4" t="s">
        <v>11</v>
      </c>
      <c r="D33" s="60">
        <v>5000</v>
      </c>
      <c r="E33" s="60">
        <v>1110</v>
      </c>
      <c r="F33" s="60">
        <v>1110</v>
      </c>
      <c r="G33" s="33">
        <f t="shared" si="7"/>
        <v>100</v>
      </c>
      <c r="H33" s="152"/>
      <c r="I33" s="147"/>
      <c r="J33" s="147"/>
      <c r="K33" s="147"/>
      <c r="L33" s="147"/>
      <c r="M33" s="154"/>
      <c r="N33" s="147"/>
      <c r="O33" s="115" t="s">
        <v>187</v>
      </c>
      <c r="P33" s="112" t="s">
        <v>188</v>
      </c>
    </row>
    <row r="34" spans="1:16" ht="50.25" customHeight="1" x14ac:dyDescent="0.2">
      <c r="A34" s="81">
        <f t="shared" si="2"/>
        <v>21</v>
      </c>
      <c r="B34" s="23" t="s">
        <v>107</v>
      </c>
      <c r="C34" s="4" t="s">
        <v>11</v>
      </c>
      <c r="D34" s="122">
        <v>4055.4949999999999</v>
      </c>
      <c r="E34" s="102">
        <f>D34/4-800</f>
        <v>213.87374999999997</v>
      </c>
      <c r="F34" s="60">
        <v>0</v>
      </c>
      <c r="G34" s="33">
        <f t="shared" si="7"/>
        <v>0</v>
      </c>
      <c r="H34" s="152"/>
      <c r="I34" s="147"/>
      <c r="J34" s="147"/>
      <c r="K34" s="147"/>
      <c r="L34" s="147"/>
      <c r="M34" s="154"/>
      <c r="N34" s="147"/>
    </row>
    <row r="35" spans="1:16" ht="51.75" customHeight="1" x14ac:dyDescent="0.2">
      <c r="A35" s="81">
        <f t="shared" si="2"/>
        <v>22</v>
      </c>
      <c r="B35" s="23" t="s">
        <v>108</v>
      </c>
      <c r="C35" s="4" t="s">
        <v>11</v>
      </c>
      <c r="D35" s="60">
        <v>4600</v>
      </c>
      <c r="E35" s="102">
        <f>D35/4-1000</f>
        <v>150</v>
      </c>
      <c r="F35" s="60">
        <v>0</v>
      </c>
      <c r="G35" s="33">
        <f t="shared" si="7"/>
        <v>0</v>
      </c>
      <c r="H35" s="84"/>
      <c r="I35" s="86"/>
      <c r="J35" s="86"/>
      <c r="K35" s="86"/>
      <c r="L35" s="86"/>
      <c r="M35" s="92"/>
      <c r="N35" s="86"/>
    </row>
    <row r="36" spans="1:16" ht="67.5" customHeight="1" x14ac:dyDescent="0.2">
      <c r="A36" s="81">
        <f t="shared" si="2"/>
        <v>23</v>
      </c>
      <c r="B36" s="23" t="s">
        <v>183</v>
      </c>
      <c r="C36" s="4" t="s">
        <v>220</v>
      </c>
      <c r="D36" s="60">
        <v>838.4</v>
      </c>
      <c r="E36" s="60">
        <v>838.4</v>
      </c>
      <c r="F36" s="60">
        <v>0</v>
      </c>
      <c r="G36" s="33">
        <f t="shared" si="7"/>
        <v>0</v>
      </c>
      <c r="H36" s="84"/>
      <c r="I36" s="86"/>
      <c r="J36" s="86"/>
      <c r="K36" s="86"/>
      <c r="L36" s="86"/>
      <c r="M36" s="92"/>
      <c r="N36" s="86"/>
    </row>
    <row r="37" spans="1:16" ht="49.5" customHeight="1" x14ac:dyDescent="0.2">
      <c r="A37" s="81">
        <f t="shared" si="2"/>
        <v>24</v>
      </c>
      <c r="B37" s="37" t="s">
        <v>21</v>
      </c>
      <c r="C37" s="4" t="s">
        <v>11</v>
      </c>
      <c r="D37" s="60">
        <v>1500</v>
      </c>
      <c r="E37" s="102">
        <v>300</v>
      </c>
      <c r="F37" s="60">
        <v>0</v>
      </c>
      <c r="G37" s="33">
        <f t="shared" si="7"/>
        <v>0</v>
      </c>
      <c r="H37" s="22"/>
      <c r="I37" s="28"/>
      <c r="J37" s="28"/>
      <c r="K37" s="28"/>
      <c r="L37" s="28"/>
      <c r="M37" s="61"/>
      <c r="N37" s="28"/>
    </row>
    <row r="38" spans="1:16" ht="67.5" customHeight="1" x14ac:dyDescent="0.2">
      <c r="A38" s="81"/>
      <c r="B38" s="8" t="s">
        <v>162</v>
      </c>
      <c r="C38" s="5" t="s">
        <v>11</v>
      </c>
      <c r="D38" s="62">
        <f>SUM(D39:D45)</f>
        <v>5667.3</v>
      </c>
      <c r="E38" s="62">
        <f>SUM(E39:E45)</f>
        <v>5667.3</v>
      </c>
      <c r="F38" s="62">
        <f>SUM(F39:F45)</f>
        <v>154.93476000000001</v>
      </c>
      <c r="G38" s="57">
        <f t="shared" si="7"/>
        <v>2.7338372770102164</v>
      </c>
      <c r="H38" s="56"/>
      <c r="I38" s="88"/>
      <c r="J38" s="88"/>
      <c r="K38" s="88"/>
      <c r="L38" s="88"/>
      <c r="M38" s="63"/>
      <c r="N38" s="88"/>
    </row>
    <row r="39" spans="1:16" ht="97.5" customHeight="1" x14ac:dyDescent="0.2">
      <c r="A39" s="81">
        <v>1</v>
      </c>
      <c r="B39" s="37" t="s">
        <v>51</v>
      </c>
      <c r="C39" s="4" t="s">
        <v>11</v>
      </c>
      <c r="D39" s="102">
        <v>1017.3</v>
      </c>
      <c r="E39" s="102">
        <v>1017.3</v>
      </c>
      <c r="F39" s="123">
        <v>154.93476000000001</v>
      </c>
      <c r="G39" s="33">
        <f t="shared" si="7"/>
        <v>15.229997051017403</v>
      </c>
      <c r="H39" s="22" t="s">
        <v>54</v>
      </c>
      <c r="I39" s="55">
        <v>42</v>
      </c>
      <c r="J39" s="55">
        <v>42</v>
      </c>
      <c r="K39" s="55">
        <v>45</v>
      </c>
      <c r="L39" s="55"/>
      <c r="M39" s="64"/>
      <c r="N39" s="55">
        <v>50</v>
      </c>
    </row>
    <row r="40" spans="1:16" ht="144" customHeight="1" x14ac:dyDescent="0.2">
      <c r="A40" s="81">
        <v>2</v>
      </c>
      <c r="B40" s="37" t="s">
        <v>251</v>
      </c>
      <c r="C40" s="4" t="s">
        <v>219</v>
      </c>
      <c r="D40" s="102">
        <v>4650</v>
      </c>
      <c r="E40" s="102">
        <v>4650</v>
      </c>
      <c r="F40" s="123">
        <v>0</v>
      </c>
      <c r="G40" s="33">
        <f t="shared" si="7"/>
        <v>0</v>
      </c>
      <c r="H40" s="21" t="s">
        <v>65</v>
      </c>
      <c r="I40" s="85">
        <v>65</v>
      </c>
      <c r="J40" s="55">
        <v>65</v>
      </c>
      <c r="K40" s="85">
        <v>70</v>
      </c>
      <c r="L40" s="55"/>
      <c r="M40" s="64"/>
      <c r="N40" s="85">
        <v>75</v>
      </c>
    </row>
    <row r="41" spans="1:16" ht="84.75" customHeight="1" x14ac:dyDescent="0.2">
      <c r="A41" s="105"/>
      <c r="B41" s="28"/>
      <c r="C41" s="26"/>
      <c r="D41" s="124"/>
      <c r="E41" s="124"/>
      <c r="F41" s="125"/>
      <c r="G41" s="19"/>
      <c r="H41" s="21" t="s">
        <v>64</v>
      </c>
      <c r="I41" s="85">
        <v>35</v>
      </c>
      <c r="J41" s="85">
        <v>35</v>
      </c>
      <c r="K41" s="85">
        <v>37</v>
      </c>
      <c r="L41" s="55"/>
      <c r="M41" s="64"/>
      <c r="N41" s="85">
        <v>37</v>
      </c>
    </row>
    <row r="42" spans="1:16" ht="99" customHeight="1" x14ac:dyDescent="0.2">
      <c r="A42" s="105"/>
      <c r="B42" s="28"/>
      <c r="C42" s="26"/>
      <c r="D42" s="124"/>
      <c r="E42" s="124"/>
      <c r="F42" s="125"/>
      <c r="G42" s="19"/>
      <c r="H42" s="21" t="s">
        <v>66</v>
      </c>
      <c r="I42" s="85">
        <v>20</v>
      </c>
      <c r="J42" s="88">
        <v>20</v>
      </c>
      <c r="K42" s="85">
        <v>22</v>
      </c>
      <c r="L42" s="88"/>
      <c r="M42" s="64"/>
      <c r="N42" s="85">
        <v>24</v>
      </c>
    </row>
    <row r="43" spans="1:16" ht="53.25" customHeight="1" x14ac:dyDescent="0.2">
      <c r="A43" s="105"/>
      <c r="B43" s="28"/>
      <c r="C43" s="26"/>
      <c r="D43" s="124"/>
      <c r="E43" s="124"/>
      <c r="F43" s="125"/>
      <c r="G43" s="19"/>
      <c r="H43" s="21" t="s">
        <v>69</v>
      </c>
      <c r="I43" s="85">
        <v>49</v>
      </c>
      <c r="J43" s="55">
        <v>53</v>
      </c>
      <c r="K43" s="85">
        <v>59</v>
      </c>
      <c r="L43" s="55"/>
      <c r="M43" s="64"/>
      <c r="N43" s="85">
        <v>69</v>
      </c>
    </row>
    <row r="44" spans="1:16" ht="129.75" customHeight="1" x14ac:dyDescent="0.2">
      <c r="A44" s="105"/>
      <c r="B44" s="28"/>
      <c r="C44" s="26"/>
      <c r="D44" s="124"/>
      <c r="E44" s="124"/>
      <c r="F44" s="125"/>
      <c r="G44" s="19"/>
      <c r="H44" s="21" t="s">
        <v>67</v>
      </c>
      <c r="I44" s="85">
        <v>0</v>
      </c>
      <c r="J44" s="85">
        <v>0</v>
      </c>
      <c r="K44" s="85">
        <v>0</v>
      </c>
      <c r="L44" s="86"/>
      <c r="M44" s="64"/>
      <c r="N44" s="85">
        <v>0</v>
      </c>
    </row>
    <row r="45" spans="1:16" ht="82.5" customHeight="1" x14ac:dyDescent="0.2">
      <c r="A45" s="105"/>
      <c r="B45" s="28"/>
      <c r="C45" s="26"/>
      <c r="D45" s="124"/>
      <c r="E45" s="124"/>
      <c r="F45" s="125"/>
      <c r="G45" s="19"/>
      <c r="H45" s="37" t="s">
        <v>68</v>
      </c>
      <c r="I45" s="88">
        <v>20</v>
      </c>
      <c r="J45" s="88">
        <v>20</v>
      </c>
      <c r="K45" s="88">
        <v>30</v>
      </c>
      <c r="L45" s="88"/>
      <c r="M45" s="64"/>
      <c r="N45" s="88">
        <v>40</v>
      </c>
    </row>
    <row r="46" spans="1:16" ht="49.5" customHeight="1" x14ac:dyDescent="0.2">
      <c r="A46" s="81"/>
      <c r="B46" s="8" t="s">
        <v>163</v>
      </c>
      <c r="C46" s="5" t="s">
        <v>11</v>
      </c>
      <c r="D46" s="41">
        <f>SUM(D47:D67)</f>
        <v>51000</v>
      </c>
      <c r="E46" s="41">
        <f t="shared" ref="E46:F46" si="8">SUM(E47:E67)</f>
        <v>1000</v>
      </c>
      <c r="F46" s="41">
        <f t="shared" si="8"/>
        <v>0</v>
      </c>
      <c r="G46" s="57">
        <f t="shared" si="7"/>
        <v>0</v>
      </c>
      <c r="H46" s="56"/>
      <c r="I46" s="88"/>
      <c r="J46" s="88"/>
      <c r="K46" s="88"/>
      <c r="L46" s="88"/>
      <c r="M46" s="88"/>
      <c r="N46" s="88"/>
    </row>
    <row r="47" spans="1:16" ht="51" customHeight="1" x14ac:dyDescent="0.2">
      <c r="A47" s="81">
        <v>1</v>
      </c>
      <c r="B47" s="82" t="s">
        <v>12</v>
      </c>
      <c r="C47" s="4" t="s">
        <v>11</v>
      </c>
      <c r="D47" s="60">
        <v>1000</v>
      </c>
      <c r="E47" s="60">
        <v>0</v>
      </c>
      <c r="F47" s="60">
        <v>0</v>
      </c>
      <c r="G47" s="33">
        <v>0</v>
      </c>
      <c r="H47" s="151" t="s">
        <v>112</v>
      </c>
      <c r="I47" s="85">
        <v>20</v>
      </c>
      <c r="J47" s="85">
        <v>20</v>
      </c>
      <c r="K47" s="85">
        <v>22</v>
      </c>
      <c r="L47" s="85"/>
      <c r="M47" s="85"/>
      <c r="N47" s="85">
        <v>24</v>
      </c>
    </row>
    <row r="48" spans="1:16" ht="118.5" customHeight="1" x14ac:dyDescent="0.2">
      <c r="A48" s="81">
        <f t="shared" ref="A48:A67" si="9">A47+1</f>
        <v>2</v>
      </c>
      <c r="B48" s="82" t="s">
        <v>93</v>
      </c>
      <c r="C48" s="4" t="s">
        <v>11</v>
      </c>
      <c r="D48" s="60">
        <v>5880</v>
      </c>
      <c r="E48" s="60">
        <v>0</v>
      </c>
      <c r="F48" s="60">
        <v>0</v>
      </c>
      <c r="G48" s="33">
        <v>0</v>
      </c>
      <c r="H48" s="152"/>
      <c r="I48" s="28"/>
      <c r="J48" s="28"/>
      <c r="K48" s="28"/>
      <c r="L48" s="28"/>
      <c r="M48" s="28"/>
      <c r="N48" s="28"/>
    </row>
    <row r="49" spans="1:14" ht="78.75" x14ac:dyDescent="0.2">
      <c r="A49" s="81">
        <f t="shared" si="9"/>
        <v>3</v>
      </c>
      <c r="B49" s="82" t="s">
        <v>191</v>
      </c>
      <c r="C49" s="4" t="s">
        <v>11</v>
      </c>
      <c r="D49" s="60">
        <v>1500</v>
      </c>
      <c r="E49" s="60">
        <v>0</v>
      </c>
      <c r="F49" s="60">
        <v>0</v>
      </c>
      <c r="G49" s="33">
        <v>0</v>
      </c>
      <c r="H49" s="152"/>
      <c r="I49" s="28"/>
      <c r="J49" s="28"/>
      <c r="K49" s="28"/>
      <c r="L49" s="28"/>
      <c r="M49" s="28"/>
      <c r="N49" s="28"/>
    </row>
    <row r="50" spans="1:14" ht="47.25" x14ac:dyDescent="0.2">
      <c r="A50" s="81">
        <f t="shared" si="9"/>
        <v>4</v>
      </c>
      <c r="B50" s="82" t="s">
        <v>192</v>
      </c>
      <c r="C50" s="4" t="s">
        <v>11</v>
      </c>
      <c r="D50" s="60">
        <v>2500</v>
      </c>
      <c r="E50" s="60">
        <v>0</v>
      </c>
      <c r="F50" s="60">
        <v>0</v>
      </c>
      <c r="G50" s="33">
        <v>0</v>
      </c>
      <c r="H50" s="152"/>
      <c r="I50" s="28"/>
      <c r="J50" s="28"/>
      <c r="K50" s="28"/>
      <c r="L50" s="28"/>
      <c r="M50" s="28"/>
      <c r="N50" s="28"/>
    </row>
    <row r="51" spans="1:14" ht="48.75" customHeight="1" x14ac:dyDescent="0.2">
      <c r="A51" s="81">
        <f t="shared" si="9"/>
        <v>5</v>
      </c>
      <c r="B51" s="82" t="s">
        <v>70</v>
      </c>
      <c r="C51" s="4" t="s">
        <v>11</v>
      </c>
      <c r="D51" s="60">
        <v>2500</v>
      </c>
      <c r="E51" s="60">
        <v>0</v>
      </c>
      <c r="F51" s="60">
        <v>0</v>
      </c>
      <c r="G51" s="33">
        <v>0</v>
      </c>
      <c r="H51" s="28"/>
      <c r="I51" s="28"/>
      <c r="J51" s="28"/>
      <c r="K51" s="28"/>
      <c r="L51" s="28"/>
      <c r="M51" s="28"/>
      <c r="N51" s="28"/>
    </row>
    <row r="52" spans="1:14" ht="96" customHeight="1" x14ac:dyDescent="0.2">
      <c r="A52" s="81">
        <f t="shared" si="9"/>
        <v>6</v>
      </c>
      <c r="B52" s="82" t="s">
        <v>94</v>
      </c>
      <c r="C52" s="4" t="s">
        <v>11</v>
      </c>
      <c r="D52" s="60">
        <v>1200</v>
      </c>
      <c r="E52" s="60">
        <v>0</v>
      </c>
      <c r="F52" s="60">
        <v>0</v>
      </c>
      <c r="G52" s="33">
        <v>0</v>
      </c>
      <c r="H52" s="28"/>
      <c r="I52" s="28"/>
      <c r="J52" s="28"/>
      <c r="K52" s="28"/>
      <c r="L52" s="28"/>
      <c r="M52" s="28"/>
      <c r="N52" s="28"/>
    </row>
    <row r="53" spans="1:14" ht="98.25" customHeight="1" x14ac:dyDescent="0.2">
      <c r="A53" s="81">
        <f t="shared" si="9"/>
        <v>7</v>
      </c>
      <c r="B53" s="82" t="s">
        <v>137</v>
      </c>
      <c r="C53" s="4" t="s">
        <v>11</v>
      </c>
      <c r="D53" s="60">
        <v>1500</v>
      </c>
      <c r="E53" s="60">
        <v>0</v>
      </c>
      <c r="F53" s="60">
        <v>0</v>
      </c>
      <c r="G53" s="33">
        <v>0</v>
      </c>
      <c r="H53" s="28"/>
      <c r="I53" s="28"/>
      <c r="J53" s="28"/>
      <c r="K53" s="28"/>
      <c r="L53" s="28"/>
      <c r="M53" s="28"/>
      <c r="N53" s="28"/>
    </row>
    <row r="54" spans="1:14" ht="63" customHeight="1" x14ac:dyDescent="0.2">
      <c r="A54" s="81">
        <f t="shared" si="9"/>
        <v>8</v>
      </c>
      <c r="B54" s="82" t="s">
        <v>13</v>
      </c>
      <c r="C54" s="4" t="s">
        <v>11</v>
      </c>
      <c r="D54" s="60">
        <v>1340</v>
      </c>
      <c r="E54" s="60">
        <v>0</v>
      </c>
      <c r="F54" s="60">
        <v>0</v>
      </c>
      <c r="G54" s="33">
        <v>0</v>
      </c>
      <c r="H54" s="28"/>
      <c r="I54" s="28"/>
      <c r="J54" s="28"/>
      <c r="K54" s="28"/>
      <c r="L54" s="28"/>
      <c r="M54" s="28"/>
      <c r="N54" s="28"/>
    </row>
    <row r="55" spans="1:14" ht="66.75" customHeight="1" x14ac:dyDescent="0.2">
      <c r="A55" s="81">
        <f t="shared" si="9"/>
        <v>9</v>
      </c>
      <c r="B55" s="82" t="s">
        <v>138</v>
      </c>
      <c r="C55" s="4" t="s">
        <v>11</v>
      </c>
      <c r="D55" s="60">
        <v>900</v>
      </c>
      <c r="E55" s="60">
        <v>0</v>
      </c>
      <c r="F55" s="60">
        <v>0</v>
      </c>
      <c r="G55" s="33">
        <v>0</v>
      </c>
      <c r="H55" s="56" t="s">
        <v>144</v>
      </c>
      <c r="I55" s="88">
        <v>4</v>
      </c>
      <c r="J55" s="88">
        <v>4</v>
      </c>
      <c r="K55" s="88">
        <v>4</v>
      </c>
      <c r="L55" s="88"/>
      <c r="M55" s="88"/>
      <c r="N55" s="88">
        <v>4</v>
      </c>
    </row>
    <row r="56" spans="1:14" ht="78.75" customHeight="1" x14ac:dyDescent="0.2">
      <c r="A56" s="81">
        <f t="shared" si="9"/>
        <v>10</v>
      </c>
      <c r="B56" s="82" t="s">
        <v>14</v>
      </c>
      <c r="C56" s="4" t="s">
        <v>11</v>
      </c>
      <c r="D56" s="60">
        <v>3000</v>
      </c>
      <c r="E56" s="60">
        <v>0</v>
      </c>
      <c r="F56" s="60">
        <v>0</v>
      </c>
      <c r="G56" s="33">
        <v>0</v>
      </c>
      <c r="H56" s="83" t="s">
        <v>113</v>
      </c>
      <c r="I56" s="85">
        <v>4</v>
      </c>
      <c r="J56" s="85">
        <v>9</v>
      </c>
      <c r="K56" s="85">
        <v>4</v>
      </c>
      <c r="L56" s="88"/>
      <c r="M56" s="88"/>
      <c r="N56" s="85">
        <v>4</v>
      </c>
    </row>
    <row r="57" spans="1:14" ht="95.25" customHeight="1" x14ac:dyDescent="0.2">
      <c r="A57" s="81">
        <f t="shared" si="9"/>
        <v>11</v>
      </c>
      <c r="B57" s="82" t="s">
        <v>193</v>
      </c>
      <c r="C57" s="4" t="s">
        <v>11</v>
      </c>
      <c r="D57" s="60">
        <v>2900</v>
      </c>
      <c r="E57" s="60">
        <v>0</v>
      </c>
      <c r="F57" s="60">
        <v>0</v>
      </c>
      <c r="G57" s="33">
        <v>0</v>
      </c>
      <c r="H57" s="83" t="s">
        <v>114</v>
      </c>
      <c r="I57" s="85">
        <v>44</v>
      </c>
      <c r="J57" s="88">
        <v>44</v>
      </c>
      <c r="K57" s="85">
        <v>45</v>
      </c>
      <c r="L57" s="88"/>
      <c r="M57" s="88"/>
      <c r="N57" s="85">
        <v>46</v>
      </c>
    </row>
    <row r="58" spans="1:14" ht="174.75" customHeight="1" x14ac:dyDescent="0.2">
      <c r="A58" s="81">
        <f t="shared" si="9"/>
        <v>12</v>
      </c>
      <c r="B58" s="82" t="s">
        <v>194</v>
      </c>
      <c r="C58" s="4" t="s">
        <v>11</v>
      </c>
      <c r="D58" s="60">
        <v>3000</v>
      </c>
      <c r="E58" s="60">
        <v>0</v>
      </c>
      <c r="F58" s="60">
        <v>0</v>
      </c>
      <c r="G58" s="33">
        <v>0</v>
      </c>
      <c r="H58" s="37" t="s">
        <v>115</v>
      </c>
      <c r="I58" s="88">
        <v>34</v>
      </c>
      <c r="J58" s="88">
        <v>34</v>
      </c>
      <c r="K58" s="88">
        <v>35</v>
      </c>
      <c r="L58" s="88"/>
      <c r="M58" s="88"/>
      <c r="N58" s="88">
        <v>36</v>
      </c>
    </row>
    <row r="59" spans="1:14" ht="85.5" customHeight="1" x14ac:dyDescent="0.2">
      <c r="A59" s="81">
        <f t="shared" si="9"/>
        <v>13</v>
      </c>
      <c r="B59" s="82" t="s">
        <v>15</v>
      </c>
      <c r="C59" s="4" t="s">
        <v>11</v>
      </c>
      <c r="D59" s="60">
        <v>3500</v>
      </c>
      <c r="E59" s="60">
        <v>0</v>
      </c>
      <c r="F59" s="60">
        <v>0</v>
      </c>
      <c r="G59" s="33">
        <v>0</v>
      </c>
      <c r="H59" s="151" t="s">
        <v>116</v>
      </c>
      <c r="I59" s="146">
        <v>40.6</v>
      </c>
      <c r="J59" s="146">
        <v>41</v>
      </c>
      <c r="K59" s="146">
        <v>40.799999999999997</v>
      </c>
      <c r="L59" s="146"/>
      <c r="M59" s="149"/>
      <c r="N59" s="146">
        <v>40.9</v>
      </c>
    </row>
    <row r="60" spans="1:14" ht="102" customHeight="1" x14ac:dyDescent="0.2">
      <c r="A60" s="81">
        <f t="shared" si="9"/>
        <v>14</v>
      </c>
      <c r="B60" s="82" t="s">
        <v>195</v>
      </c>
      <c r="C60" s="4" t="s">
        <v>11</v>
      </c>
      <c r="D60" s="60">
        <v>1000</v>
      </c>
      <c r="E60" s="60">
        <v>0</v>
      </c>
      <c r="F60" s="60">
        <v>0</v>
      </c>
      <c r="G60" s="33">
        <v>0</v>
      </c>
      <c r="H60" s="152"/>
      <c r="I60" s="147"/>
      <c r="J60" s="147"/>
      <c r="K60" s="147"/>
      <c r="L60" s="147"/>
      <c r="M60" s="150"/>
      <c r="N60" s="147"/>
    </row>
    <row r="61" spans="1:14" ht="54.75" customHeight="1" x14ac:dyDescent="0.2">
      <c r="A61" s="81">
        <f t="shared" si="9"/>
        <v>15</v>
      </c>
      <c r="B61" s="53" t="s">
        <v>146</v>
      </c>
      <c r="C61" s="4" t="s">
        <v>11</v>
      </c>
      <c r="D61" s="60">
        <v>2946</v>
      </c>
      <c r="E61" s="60">
        <v>1000</v>
      </c>
      <c r="F61" s="60">
        <v>0</v>
      </c>
      <c r="G61" s="33">
        <f t="shared" si="7"/>
        <v>0</v>
      </c>
      <c r="H61" s="152"/>
      <c r="I61" s="147"/>
      <c r="J61" s="147"/>
      <c r="K61" s="147"/>
      <c r="L61" s="147"/>
      <c r="M61" s="150"/>
      <c r="N61" s="147"/>
    </row>
    <row r="62" spans="1:14" ht="48.75" customHeight="1" x14ac:dyDescent="0.2">
      <c r="A62" s="81">
        <f t="shared" si="9"/>
        <v>16</v>
      </c>
      <c r="B62" s="53" t="s">
        <v>196</v>
      </c>
      <c r="C62" s="4" t="s">
        <v>11</v>
      </c>
      <c r="D62" s="60">
        <v>5880</v>
      </c>
      <c r="E62" s="60">
        <v>0</v>
      </c>
      <c r="F62" s="60">
        <v>0</v>
      </c>
      <c r="G62" s="33">
        <v>0</v>
      </c>
      <c r="H62" s="152"/>
      <c r="I62" s="147"/>
      <c r="J62" s="147"/>
      <c r="K62" s="147"/>
      <c r="L62" s="147"/>
      <c r="M62" s="150"/>
      <c r="N62" s="147"/>
    </row>
    <row r="63" spans="1:14" ht="68.25" customHeight="1" x14ac:dyDescent="0.2">
      <c r="A63" s="81">
        <f t="shared" si="9"/>
        <v>17</v>
      </c>
      <c r="B63" s="53" t="s">
        <v>197</v>
      </c>
      <c r="C63" s="4" t="s">
        <v>11</v>
      </c>
      <c r="D63" s="60">
        <v>2474</v>
      </c>
      <c r="E63" s="60">
        <v>0</v>
      </c>
      <c r="F63" s="60">
        <v>0</v>
      </c>
      <c r="G63" s="33">
        <v>0</v>
      </c>
      <c r="H63" s="152"/>
      <c r="I63" s="147"/>
      <c r="J63" s="147"/>
      <c r="K63" s="147"/>
      <c r="L63" s="147"/>
      <c r="M63" s="150"/>
      <c r="N63" s="147"/>
    </row>
    <row r="64" spans="1:14" ht="78.75" x14ac:dyDescent="0.2">
      <c r="A64" s="81">
        <f t="shared" si="9"/>
        <v>18</v>
      </c>
      <c r="B64" s="53" t="s">
        <v>198</v>
      </c>
      <c r="C64" s="4" t="s">
        <v>11</v>
      </c>
      <c r="D64" s="60">
        <v>2000</v>
      </c>
      <c r="E64" s="60">
        <v>0</v>
      </c>
      <c r="F64" s="60">
        <v>0</v>
      </c>
      <c r="G64" s="33">
        <v>0</v>
      </c>
      <c r="H64" s="152"/>
      <c r="I64" s="147"/>
      <c r="J64" s="147"/>
      <c r="K64" s="147"/>
      <c r="L64" s="147"/>
      <c r="M64" s="150"/>
      <c r="N64" s="147"/>
    </row>
    <row r="65" spans="1:14" ht="78.75" x14ac:dyDescent="0.2">
      <c r="A65" s="81">
        <f t="shared" si="9"/>
        <v>19</v>
      </c>
      <c r="B65" s="53" t="s">
        <v>199</v>
      </c>
      <c r="C65" s="4" t="s">
        <v>11</v>
      </c>
      <c r="D65" s="60">
        <v>2000</v>
      </c>
      <c r="E65" s="60">
        <v>0</v>
      </c>
      <c r="F65" s="60">
        <v>0</v>
      </c>
      <c r="G65" s="33">
        <v>0</v>
      </c>
      <c r="H65" s="152"/>
      <c r="I65" s="147"/>
      <c r="J65" s="147"/>
      <c r="K65" s="147"/>
      <c r="L65" s="147"/>
      <c r="M65" s="150"/>
      <c r="N65" s="147"/>
    </row>
    <row r="66" spans="1:14" ht="68.25" customHeight="1" x14ac:dyDescent="0.2">
      <c r="A66" s="81">
        <f t="shared" si="9"/>
        <v>20</v>
      </c>
      <c r="B66" s="53" t="s">
        <v>200</v>
      </c>
      <c r="C66" s="4" t="s">
        <v>11</v>
      </c>
      <c r="D66" s="60">
        <v>1000</v>
      </c>
      <c r="E66" s="60">
        <v>0</v>
      </c>
      <c r="F66" s="60">
        <v>0</v>
      </c>
      <c r="G66" s="33">
        <v>0</v>
      </c>
      <c r="H66" s="152"/>
      <c r="I66" s="147"/>
      <c r="J66" s="147"/>
      <c r="K66" s="147"/>
      <c r="L66" s="147"/>
      <c r="M66" s="150"/>
      <c r="N66" s="147"/>
    </row>
    <row r="67" spans="1:14" ht="68.25" customHeight="1" x14ac:dyDescent="0.2">
      <c r="A67" s="81">
        <f t="shared" si="9"/>
        <v>21</v>
      </c>
      <c r="B67" s="53" t="s">
        <v>201</v>
      </c>
      <c r="C67" s="4" t="s">
        <v>11</v>
      </c>
      <c r="D67" s="60">
        <v>2980</v>
      </c>
      <c r="E67" s="60">
        <v>0</v>
      </c>
      <c r="F67" s="60">
        <v>0</v>
      </c>
      <c r="G67" s="33">
        <v>0</v>
      </c>
      <c r="H67" s="175"/>
      <c r="I67" s="185"/>
      <c r="J67" s="185"/>
      <c r="K67" s="185"/>
      <c r="L67" s="185"/>
      <c r="M67" s="207"/>
      <c r="N67" s="185"/>
    </row>
    <row r="68" spans="1:14" ht="24.75" customHeight="1" x14ac:dyDescent="0.2">
      <c r="A68" s="202"/>
      <c r="B68" s="168" t="s">
        <v>164</v>
      </c>
      <c r="C68" s="5" t="s">
        <v>17</v>
      </c>
      <c r="D68" s="41">
        <f>D69+D70</f>
        <v>260636.16494999998</v>
      </c>
      <c r="E68" s="41">
        <f>E69+E70</f>
        <v>40334.10787</v>
      </c>
      <c r="F68" s="41">
        <f>F69+F70</f>
        <v>4965.2249400000001</v>
      </c>
      <c r="G68" s="11">
        <f t="shared" ref="G68:G113" si="10">F68/E68*100</f>
        <v>12.310238659556598</v>
      </c>
      <c r="H68" s="56"/>
      <c r="I68" s="88"/>
      <c r="J68" s="88"/>
      <c r="K68" s="88"/>
      <c r="L68" s="88"/>
      <c r="M68" s="88"/>
      <c r="N68" s="88"/>
    </row>
    <row r="69" spans="1:14" ht="49.5" customHeight="1" x14ac:dyDescent="0.2">
      <c r="A69" s="202"/>
      <c r="B69" s="168"/>
      <c r="C69" s="5" t="s">
        <v>16</v>
      </c>
      <c r="D69" s="41">
        <f>SUM(D71,D76,D78,D80,D82,D84,D86,D88,D90,D92,D94,D96,D98,D100,D102,D104,D106,D108,D110)</f>
        <v>71423.699999999983</v>
      </c>
      <c r="E69" s="41">
        <f t="shared" ref="E69:F69" si="11">SUM(E71,E76,E78,E80,E82,E84,E86,E88,E90,E92,E94,E96,E98,E100,E102,E104,E106,E108,E110)</f>
        <v>0</v>
      </c>
      <c r="F69" s="41">
        <f t="shared" si="11"/>
        <v>0</v>
      </c>
      <c r="G69" s="11">
        <v>0</v>
      </c>
      <c r="H69" s="56"/>
      <c r="I69" s="88"/>
      <c r="J69" s="88"/>
      <c r="K69" s="88"/>
      <c r="L69" s="88"/>
      <c r="M69" s="88"/>
      <c r="N69" s="88"/>
    </row>
    <row r="70" spans="1:14" ht="47.25" customHeight="1" x14ac:dyDescent="0.2">
      <c r="A70" s="202"/>
      <c r="B70" s="168"/>
      <c r="C70" s="5" t="s">
        <v>11</v>
      </c>
      <c r="D70" s="41">
        <f>SUM(D77,D79,D81,D83,D85,D87,D89,D91,D93,D95,D97,D99,D101,D103,D105,D107,D109,D111:D115)</f>
        <v>189212.46494999999</v>
      </c>
      <c r="E70" s="41">
        <f t="shared" ref="E70:F70" si="12">SUM(E77,E79,E81,E83,E85,E87,E89,E91,E93,E95,E97,E99,E101,E103,E105,E107,E109,E111:E115)</f>
        <v>40334.10787</v>
      </c>
      <c r="F70" s="41">
        <f t="shared" si="12"/>
        <v>4965.2249400000001</v>
      </c>
      <c r="G70" s="11">
        <f t="shared" si="10"/>
        <v>12.310238659556598</v>
      </c>
      <c r="H70" s="56"/>
      <c r="I70" s="88"/>
      <c r="J70" s="88"/>
      <c r="K70" s="88"/>
      <c r="L70" s="88"/>
      <c r="M70" s="88"/>
      <c r="N70" s="88"/>
    </row>
    <row r="71" spans="1:14" ht="98.25" customHeight="1" x14ac:dyDescent="0.2">
      <c r="A71" s="208">
        <v>1</v>
      </c>
      <c r="B71" s="194" t="s">
        <v>171</v>
      </c>
      <c r="C71" s="176" t="s">
        <v>16</v>
      </c>
      <c r="D71" s="172">
        <v>23059.600000000002</v>
      </c>
      <c r="E71" s="172">
        <v>0</v>
      </c>
      <c r="F71" s="172">
        <v>0</v>
      </c>
      <c r="G71" s="204">
        <v>0</v>
      </c>
      <c r="H71" s="56" t="s">
        <v>99</v>
      </c>
      <c r="I71" s="88">
        <v>91</v>
      </c>
      <c r="J71" s="88">
        <v>91</v>
      </c>
      <c r="K71" s="88">
        <v>94</v>
      </c>
      <c r="L71" s="88"/>
      <c r="M71" s="63"/>
      <c r="N71" s="88">
        <v>96</v>
      </c>
    </row>
    <row r="72" spans="1:14" ht="226.5" customHeight="1" x14ac:dyDescent="0.2">
      <c r="A72" s="209"/>
      <c r="B72" s="201"/>
      <c r="C72" s="182"/>
      <c r="D72" s="173"/>
      <c r="E72" s="173"/>
      <c r="F72" s="173"/>
      <c r="G72" s="206"/>
      <c r="H72" s="56" t="s">
        <v>100</v>
      </c>
      <c r="I72" s="88">
        <v>96</v>
      </c>
      <c r="J72" s="88">
        <v>96</v>
      </c>
      <c r="K72" s="88">
        <v>97</v>
      </c>
      <c r="L72" s="88"/>
      <c r="M72" s="63"/>
      <c r="N72" s="88">
        <v>99</v>
      </c>
    </row>
    <row r="73" spans="1:14" ht="194.25" customHeight="1" x14ac:dyDescent="0.2">
      <c r="A73" s="209"/>
      <c r="B73" s="201"/>
      <c r="C73" s="182"/>
      <c r="D73" s="173"/>
      <c r="E73" s="173"/>
      <c r="F73" s="173"/>
      <c r="G73" s="206"/>
      <c r="H73" s="22" t="s">
        <v>210</v>
      </c>
      <c r="I73" s="88">
        <v>94</v>
      </c>
      <c r="J73" s="88">
        <v>94</v>
      </c>
      <c r="K73" s="88">
        <v>94</v>
      </c>
      <c r="L73" s="88"/>
      <c r="M73" s="63"/>
      <c r="N73" s="88">
        <v>94</v>
      </c>
    </row>
    <row r="74" spans="1:14" ht="190.5" customHeight="1" x14ac:dyDescent="0.2">
      <c r="A74" s="209"/>
      <c r="B74" s="201"/>
      <c r="C74" s="182"/>
      <c r="D74" s="173"/>
      <c r="E74" s="173"/>
      <c r="F74" s="173"/>
      <c r="G74" s="206"/>
      <c r="H74" s="126" t="s">
        <v>117</v>
      </c>
      <c r="I74" s="89">
        <v>68.3</v>
      </c>
      <c r="J74" s="89">
        <v>68.3</v>
      </c>
      <c r="K74" s="89">
        <v>69.8</v>
      </c>
      <c r="L74" s="89"/>
      <c r="M74" s="91"/>
      <c r="N74" s="85">
        <v>72.5</v>
      </c>
    </row>
    <row r="75" spans="1:14" ht="79.5" customHeight="1" x14ac:dyDescent="0.2">
      <c r="A75" s="210"/>
      <c r="B75" s="195"/>
      <c r="C75" s="177"/>
      <c r="D75" s="174"/>
      <c r="E75" s="174"/>
      <c r="F75" s="174"/>
      <c r="G75" s="205"/>
      <c r="H75" s="126" t="s">
        <v>157</v>
      </c>
      <c r="I75" s="127">
        <v>15.6</v>
      </c>
      <c r="J75" s="85">
        <v>15.6</v>
      </c>
      <c r="K75" s="127">
        <v>15.6</v>
      </c>
      <c r="L75" s="85"/>
      <c r="M75" s="91"/>
      <c r="N75" s="85">
        <v>15.6</v>
      </c>
    </row>
    <row r="76" spans="1:14" ht="50.25" customHeight="1" x14ac:dyDescent="0.2">
      <c r="A76" s="196" t="s">
        <v>227</v>
      </c>
      <c r="B76" s="194" t="s">
        <v>109</v>
      </c>
      <c r="C76" s="4" t="s">
        <v>16</v>
      </c>
      <c r="D76" s="99">
        <v>11600.787050000001</v>
      </c>
      <c r="E76" s="99">
        <v>0</v>
      </c>
      <c r="F76" s="99">
        <v>0</v>
      </c>
      <c r="G76" s="33">
        <v>0</v>
      </c>
      <c r="H76" s="151" t="s">
        <v>118</v>
      </c>
      <c r="I76" s="146">
        <v>40</v>
      </c>
      <c r="J76" s="146">
        <v>40</v>
      </c>
      <c r="K76" s="146">
        <v>46</v>
      </c>
      <c r="L76" s="146"/>
      <c r="M76" s="203"/>
      <c r="N76" s="146">
        <v>55</v>
      </c>
    </row>
    <row r="77" spans="1:14" ht="48" customHeight="1" x14ac:dyDescent="0.2">
      <c r="A77" s="197"/>
      <c r="B77" s="195"/>
      <c r="C77" s="4" t="s">
        <v>11</v>
      </c>
      <c r="D77" s="99">
        <v>8400.6129500000006</v>
      </c>
      <c r="E77" s="99">
        <v>0</v>
      </c>
      <c r="F77" s="99">
        <v>0</v>
      </c>
      <c r="G77" s="33">
        <v>0</v>
      </c>
      <c r="H77" s="175"/>
      <c r="I77" s="185"/>
      <c r="J77" s="185"/>
      <c r="K77" s="185"/>
      <c r="L77" s="185"/>
      <c r="M77" s="203"/>
      <c r="N77" s="185"/>
    </row>
    <row r="78" spans="1:14" ht="48" customHeight="1" x14ac:dyDescent="0.2">
      <c r="A78" s="196" t="s">
        <v>228</v>
      </c>
      <c r="B78" s="194" t="s">
        <v>110</v>
      </c>
      <c r="C78" s="4" t="s">
        <v>16</v>
      </c>
      <c r="D78" s="99">
        <v>543.24190999999996</v>
      </c>
      <c r="E78" s="99">
        <v>0</v>
      </c>
      <c r="F78" s="99">
        <v>0</v>
      </c>
      <c r="G78" s="33">
        <v>0</v>
      </c>
      <c r="H78" s="151" t="s">
        <v>119</v>
      </c>
      <c r="I78" s="85">
        <v>3</v>
      </c>
      <c r="J78" s="85">
        <v>3</v>
      </c>
      <c r="K78" s="85">
        <v>8</v>
      </c>
      <c r="L78" s="85"/>
      <c r="M78" s="153"/>
      <c r="N78" s="128">
        <v>12</v>
      </c>
    </row>
    <row r="79" spans="1:14" ht="49.5" customHeight="1" x14ac:dyDescent="0.2">
      <c r="A79" s="197"/>
      <c r="B79" s="195"/>
      <c r="C79" s="4" t="s">
        <v>11</v>
      </c>
      <c r="D79" s="99">
        <v>393.38409000000001</v>
      </c>
      <c r="E79" s="99">
        <v>0</v>
      </c>
      <c r="F79" s="99">
        <v>0</v>
      </c>
      <c r="G79" s="33">
        <v>0</v>
      </c>
      <c r="H79" s="152"/>
      <c r="I79" s="28"/>
      <c r="J79" s="28"/>
      <c r="K79" s="28"/>
      <c r="L79" s="28"/>
      <c r="M79" s="154"/>
      <c r="N79" s="129"/>
    </row>
    <row r="80" spans="1:14" ht="51" customHeight="1" x14ac:dyDescent="0.2">
      <c r="A80" s="196" t="s">
        <v>229</v>
      </c>
      <c r="B80" s="194" t="s">
        <v>111</v>
      </c>
      <c r="C80" s="4" t="s">
        <v>16</v>
      </c>
      <c r="D80" s="99">
        <v>172.68709000000001</v>
      </c>
      <c r="E80" s="99">
        <v>0</v>
      </c>
      <c r="F80" s="99">
        <v>0</v>
      </c>
      <c r="G80" s="33">
        <v>0</v>
      </c>
      <c r="H80" s="28"/>
      <c r="I80" s="28"/>
      <c r="J80" s="28"/>
      <c r="K80" s="28"/>
      <c r="L80" s="28"/>
      <c r="M80" s="130"/>
      <c r="N80" s="129"/>
    </row>
    <row r="81" spans="1:17" ht="49.5" customHeight="1" x14ac:dyDescent="0.2">
      <c r="A81" s="197"/>
      <c r="B81" s="195"/>
      <c r="C81" s="4" t="s">
        <v>11</v>
      </c>
      <c r="D81" s="99">
        <v>125.04991</v>
      </c>
      <c r="E81" s="99">
        <v>0</v>
      </c>
      <c r="F81" s="99">
        <v>0</v>
      </c>
      <c r="G81" s="33">
        <v>0</v>
      </c>
      <c r="H81" s="28"/>
      <c r="I81" s="28"/>
      <c r="J81" s="28"/>
      <c r="K81" s="28"/>
      <c r="L81" s="28"/>
      <c r="M81" s="130"/>
      <c r="N81" s="28"/>
    </row>
    <row r="82" spans="1:17" ht="47.25" customHeight="1" x14ac:dyDescent="0.2">
      <c r="A82" s="196" t="s">
        <v>230</v>
      </c>
      <c r="B82" s="194" t="s">
        <v>155</v>
      </c>
      <c r="C82" s="4" t="s">
        <v>16</v>
      </c>
      <c r="D82" s="99">
        <v>2645.6983100000002</v>
      </c>
      <c r="E82" s="99">
        <v>0</v>
      </c>
      <c r="F82" s="99">
        <v>0</v>
      </c>
      <c r="G82" s="33">
        <v>0</v>
      </c>
      <c r="H82" s="28"/>
      <c r="I82" s="28"/>
      <c r="J82" s="28"/>
      <c r="K82" s="28"/>
      <c r="L82" s="28"/>
      <c r="M82" s="130"/>
      <c r="N82" s="28"/>
    </row>
    <row r="83" spans="1:17" ht="63" x14ac:dyDescent="0.2">
      <c r="A83" s="197"/>
      <c r="B83" s="195"/>
      <c r="C83" s="4" t="s">
        <v>208</v>
      </c>
      <c r="D83" s="99">
        <v>2306.8274900000001</v>
      </c>
      <c r="E83" s="99">
        <v>390.96717999999998</v>
      </c>
      <c r="F83" s="99">
        <v>0</v>
      </c>
      <c r="G83" s="33">
        <f t="shared" ref="G83" si="13">F83/E83*100</f>
        <v>0</v>
      </c>
      <c r="H83" s="28"/>
      <c r="I83" s="28"/>
      <c r="J83" s="28"/>
      <c r="K83" s="28"/>
      <c r="L83" s="28"/>
      <c r="M83" s="130"/>
      <c r="N83" s="28"/>
      <c r="Q83" s="112">
        <v>4965224.9400000004</v>
      </c>
    </row>
    <row r="84" spans="1:17" ht="48.75" customHeight="1" x14ac:dyDescent="0.2">
      <c r="A84" s="196" t="s">
        <v>231</v>
      </c>
      <c r="B84" s="194" t="s">
        <v>202</v>
      </c>
      <c r="C84" s="4" t="s">
        <v>16</v>
      </c>
      <c r="D84" s="99">
        <v>3479.9925199999998</v>
      </c>
      <c r="E84" s="99">
        <v>0</v>
      </c>
      <c r="F84" s="99">
        <v>0</v>
      </c>
      <c r="G84" s="33">
        <v>0</v>
      </c>
      <c r="H84" s="28"/>
      <c r="I84" s="28"/>
      <c r="J84" s="28"/>
      <c r="K84" s="28"/>
      <c r="L84" s="28"/>
      <c r="M84" s="130"/>
      <c r="N84" s="28"/>
    </row>
    <row r="85" spans="1:17" ht="63" x14ac:dyDescent="0.2">
      <c r="A85" s="197"/>
      <c r="B85" s="195"/>
      <c r="C85" s="4" t="s">
        <v>208</v>
      </c>
      <c r="D85" s="99">
        <v>4027.1289999999999</v>
      </c>
      <c r="E85" s="99">
        <v>1507.1215199999999</v>
      </c>
      <c r="F85" s="99">
        <v>0</v>
      </c>
      <c r="G85" s="33">
        <f t="shared" ref="G85" si="14">F85/E85*100</f>
        <v>0</v>
      </c>
      <c r="H85" s="28"/>
      <c r="I85" s="28"/>
      <c r="J85" s="28"/>
      <c r="K85" s="28"/>
      <c r="L85" s="28"/>
      <c r="M85" s="130"/>
      <c r="N85" s="28"/>
    </row>
    <row r="86" spans="1:17" ht="51" customHeight="1" x14ac:dyDescent="0.2">
      <c r="A86" s="196" t="s">
        <v>232</v>
      </c>
      <c r="B86" s="194" t="s">
        <v>147</v>
      </c>
      <c r="C86" s="4" t="s">
        <v>16</v>
      </c>
      <c r="D86" s="99">
        <v>2042.5410099999999</v>
      </c>
      <c r="E86" s="99">
        <v>0</v>
      </c>
      <c r="F86" s="99">
        <v>0</v>
      </c>
      <c r="G86" s="33">
        <v>0</v>
      </c>
      <c r="H86" s="28"/>
      <c r="I86" s="28"/>
      <c r="J86" s="28"/>
      <c r="K86" s="28"/>
      <c r="L86" s="28"/>
      <c r="M86" s="130"/>
      <c r="N86" s="28"/>
    </row>
    <row r="87" spans="1:17" ht="48.75" customHeight="1" x14ac:dyDescent="0.2">
      <c r="A87" s="197"/>
      <c r="B87" s="195"/>
      <c r="C87" s="4" t="s">
        <v>11</v>
      </c>
      <c r="D87" s="99">
        <v>1479.08899</v>
      </c>
      <c r="E87" s="99">
        <v>0</v>
      </c>
      <c r="F87" s="99">
        <v>0</v>
      </c>
      <c r="G87" s="33">
        <v>0</v>
      </c>
      <c r="H87" s="28"/>
      <c r="I87" s="28"/>
      <c r="J87" s="28"/>
      <c r="K87" s="28"/>
      <c r="L87" s="28"/>
      <c r="M87" s="130"/>
      <c r="N87" s="28"/>
    </row>
    <row r="88" spans="1:17" ht="48" customHeight="1" x14ac:dyDescent="0.2">
      <c r="A88" s="196" t="s">
        <v>233</v>
      </c>
      <c r="B88" s="194" t="s">
        <v>203</v>
      </c>
      <c r="C88" s="4" t="s">
        <v>16</v>
      </c>
      <c r="D88" s="99">
        <v>2029.9956299999999</v>
      </c>
      <c r="E88" s="99">
        <v>0</v>
      </c>
      <c r="F88" s="99">
        <v>0</v>
      </c>
      <c r="G88" s="33">
        <v>0</v>
      </c>
      <c r="H88" s="28"/>
      <c r="I88" s="28"/>
      <c r="J88" s="28"/>
      <c r="K88" s="28"/>
      <c r="L88" s="28"/>
      <c r="M88" s="130"/>
      <c r="N88" s="28"/>
    </row>
    <row r="89" spans="1:17" ht="47.25" customHeight="1" x14ac:dyDescent="0.2">
      <c r="A89" s="197"/>
      <c r="B89" s="195"/>
      <c r="C89" s="4" t="s">
        <v>11</v>
      </c>
      <c r="D89" s="99">
        <v>1470.0043700000001</v>
      </c>
      <c r="E89" s="99">
        <v>0</v>
      </c>
      <c r="F89" s="99">
        <v>0</v>
      </c>
      <c r="G89" s="33">
        <v>0</v>
      </c>
      <c r="H89" s="28"/>
      <c r="I89" s="28"/>
      <c r="J89" s="28"/>
      <c r="K89" s="28"/>
      <c r="L89" s="28"/>
      <c r="M89" s="130"/>
      <c r="N89" s="28"/>
    </row>
    <row r="90" spans="1:17" ht="51.75" customHeight="1" x14ac:dyDescent="0.2">
      <c r="A90" s="196" t="s">
        <v>234</v>
      </c>
      <c r="B90" s="194" t="s">
        <v>148</v>
      </c>
      <c r="C90" s="4" t="s">
        <v>16</v>
      </c>
      <c r="D90" s="99">
        <v>1739.9962599999999</v>
      </c>
      <c r="E90" s="99">
        <v>0</v>
      </c>
      <c r="F90" s="99">
        <v>0</v>
      </c>
      <c r="G90" s="33">
        <v>0</v>
      </c>
      <c r="H90" s="28"/>
      <c r="I90" s="28"/>
      <c r="J90" s="28"/>
      <c r="K90" s="28"/>
      <c r="L90" s="28"/>
      <c r="M90" s="130"/>
      <c r="N90" s="28"/>
    </row>
    <row r="91" spans="1:17" ht="48.75" customHeight="1" x14ac:dyDescent="0.2">
      <c r="A91" s="197"/>
      <c r="B91" s="195"/>
      <c r="C91" s="4" t="s">
        <v>11</v>
      </c>
      <c r="D91" s="99">
        <v>1260.0037400000001</v>
      </c>
      <c r="E91" s="99">
        <v>0</v>
      </c>
      <c r="F91" s="99">
        <v>0</v>
      </c>
      <c r="G91" s="33">
        <v>0</v>
      </c>
      <c r="H91" s="28"/>
      <c r="I91" s="28"/>
      <c r="J91" s="28"/>
      <c r="K91" s="28"/>
      <c r="L91" s="28"/>
      <c r="M91" s="130"/>
      <c r="N91" s="28"/>
    </row>
    <row r="92" spans="1:17" ht="51" customHeight="1" x14ac:dyDescent="0.2">
      <c r="A92" s="196" t="s">
        <v>140</v>
      </c>
      <c r="B92" s="194" t="s">
        <v>204</v>
      </c>
      <c r="C92" s="4" t="s">
        <v>16</v>
      </c>
      <c r="D92" s="99">
        <v>2899.9937599999998</v>
      </c>
      <c r="E92" s="99">
        <v>0</v>
      </c>
      <c r="F92" s="99">
        <v>0</v>
      </c>
      <c r="G92" s="33">
        <v>0</v>
      </c>
      <c r="H92" s="28"/>
      <c r="I92" s="28"/>
      <c r="J92" s="28"/>
      <c r="K92" s="28"/>
      <c r="L92" s="28"/>
      <c r="M92" s="130"/>
      <c r="N92" s="28"/>
    </row>
    <row r="93" spans="1:17" ht="52.5" customHeight="1" x14ac:dyDescent="0.2">
      <c r="A93" s="197"/>
      <c r="B93" s="195"/>
      <c r="C93" s="4" t="s">
        <v>11</v>
      </c>
      <c r="D93" s="99">
        <v>2100.0062400000002</v>
      </c>
      <c r="E93" s="99">
        <v>0</v>
      </c>
      <c r="F93" s="99">
        <v>0</v>
      </c>
      <c r="G93" s="33">
        <v>0</v>
      </c>
      <c r="H93" s="28"/>
      <c r="I93" s="28"/>
      <c r="J93" s="28"/>
      <c r="K93" s="28"/>
      <c r="L93" s="28"/>
      <c r="M93" s="130"/>
      <c r="N93" s="28"/>
    </row>
    <row r="94" spans="1:17" ht="51.75" customHeight="1" x14ac:dyDescent="0.2">
      <c r="A94" s="196" t="s">
        <v>235</v>
      </c>
      <c r="B94" s="194" t="s">
        <v>205</v>
      </c>
      <c r="C94" s="4" t="s">
        <v>16</v>
      </c>
      <c r="D94" s="99">
        <v>3652.8536100000001</v>
      </c>
      <c r="E94" s="99">
        <v>0</v>
      </c>
      <c r="F94" s="99">
        <v>0</v>
      </c>
      <c r="G94" s="33">
        <v>0</v>
      </c>
      <c r="H94" s="28"/>
      <c r="I94" s="28"/>
      <c r="J94" s="28"/>
      <c r="K94" s="28"/>
      <c r="L94" s="28"/>
      <c r="M94" s="130"/>
      <c r="N94" s="28"/>
    </row>
    <row r="95" spans="1:17" ht="51" customHeight="1" x14ac:dyDescent="0.2">
      <c r="A95" s="197"/>
      <c r="B95" s="195"/>
      <c r="C95" s="4" t="s">
        <v>11</v>
      </c>
      <c r="D95" s="99">
        <v>2645.1833900000001</v>
      </c>
      <c r="E95" s="99">
        <v>0</v>
      </c>
      <c r="F95" s="99">
        <v>0</v>
      </c>
      <c r="G95" s="33">
        <v>0</v>
      </c>
      <c r="H95" s="28"/>
      <c r="I95" s="28"/>
      <c r="J95" s="28"/>
      <c r="K95" s="28"/>
      <c r="L95" s="28"/>
      <c r="M95" s="130"/>
      <c r="N95" s="28"/>
    </row>
    <row r="96" spans="1:17" ht="51" customHeight="1" x14ac:dyDescent="0.2">
      <c r="A96" s="196" t="s">
        <v>236</v>
      </c>
      <c r="B96" s="194" t="s">
        <v>206</v>
      </c>
      <c r="C96" s="4" t="s">
        <v>16</v>
      </c>
      <c r="D96" s="99">
        <v>3479.9925199999998</v>
      </c>
      <c r="E96" s="99">
        <v>0</v>
      </c>
      <c r="F96" s="99">
        <v>0</v>
      </c>
      <c r="G96" s="33">
        <v>0</v>
      </c>
      <c r="H96" s="28"/>
      <c r="I96" s="28"/>
      <c r="J96" s="28"/>
      <c r="K96" s="28"/>
      <c r="L96" s="28"/>
      <c r="M96" s="130"/>
      <c r="N96" s="28"/>
    </row>
    <row r="97" spans="1:14" ht="48.75" customHeight="1" x14ac:dyDescent="0.2">
      <c r="A97" s="197"/>
      <c r="B97" s="195"/>
      <c r="C97" s="4" t="s">
        <v>11</v>
      </c>
      <c r="D97" s="99">
        <v>2520.0074800000002</v>
      </c>
      <c r="E97" s="99">
        <v>0</v>
      </c>
      <c r="F97" s="99">
        <v>0</v>
      </c>
      <c r="G97" s="33">
        <v>0</v>
      </c>
      <c r="H97" s="28"/>
      <c r="I97" s="28"/>
      <c r="J97" s="28"/>
      <c r="K97" s="28"/>
      <c r="L97" s="28"/>
      <c r="M97" s="130"/>
      <c r="N97" s="28"/>
    </row>
    <row r="98" spans="1:14" ht="47.25" customHeight="1" x14ac:dyDescent="0.2">
      <c r="A98" s="196" t="s">
        <v>237</v>
      </c>
      <c r="B98" s="194" t="s">
        <v>149</v>
      </c>
      <c r="C98" s="4" t="s">
        <v>16</v>
      </c>
      <c r="D98" s="99">
        <v>2154.2255700000001</v>
      </c>
      <c r="E98" s="99">
        <v>0</v>
      </c>
      <c r="F98" s="99">
        <v>0</v>
      </c>
      <c r="G98" s="33">
        <v>0</v>
      </c>
      <c r="H98" s="28"/>
      <c r="I98" s="28"/>
      <c r="J98" s="28"/>
      <c r="K98" s="28"/>
      <c r="L98" s="28"/>
      <c r="M98" s="130"/>
      <c r="N98" s="28"/>
    </row>
    <row r="99" spans="1:14" ht="46.5" customHeight="1" x14ac:dyDescent="0.2">
      <c r="A99" s="197"/>
      <c r="B99" s="195"/>
      <c r="C99" s="4" t="s">
        <v>11</v>
      </c>
      <c r="D99" s="99">
        <v>1559.96443</v>
      </c>
      <c r="E99" s="99">
        <v>0</v>
      </c>
      <c r="F99" s="99">
        <v>0</v>
      </c>
      <c r="G99" s="33">
        <v>0</v>
      </c>
      <c r="H99" s="28"/>
      <c r="I99" s="28"/>
      <c r="J99" s="28"/>
      <c r="K99" s="28"/>
      <c r="L99" s="28"/>
      <c r="M99" s="130"/>
      <c r="N99" s="28"/>
    </row>
    <row r="100" spans="1:14" ht="51" customHeight="1" x14ac:dyDescent="0.2">
      <c r="A100" s="196" t="s">
        <v>238</v>
      </c>
      <c r="B100" s="194" t="s">
        <v>150</v>
      </c>
      <c r="C100" s="4" t="s">
        <v>16</v>
      </c>
      <c r="D100" s="99">
        <v>2141.73819</v>
      </c>
      <c r="E100" s="99">
        <v>0</v>
      </c>
      <c r="F100" s="99">
        <v>0</v>
      </c>
      <c r="G100" s="33">
        <v>0</v>
      </c>
      <c r="H100" s="28"/>
      <c r="I100" s="28"/>
      <c r="J100" s="28"/>
      <c r="K100" s="28"/>
      <c r="L100" s="28"/>
      <c r="M100" s="130"/>
      <c r="N100" s="28"/>
    </row>
    <row r="101" spans="1:14" ht="49.5" customHeight="1" x14ac:dyDescent="0.2">
      <c r="A101" s="197"/>
      <c r="B101" s="195"/>
      <c r="C101" s="4" t="s">
        <v>11</v>
      </c>
      <c r="D101" s="99">
        <v>1550.9218100000001</v>
      </c>
      <c r="E101" s="99">
        <v>0</v>
      </c>
      <c r="F101" s="99">
        <v>0</v>
      </c>
      <c r="G101" s="33">
        <v>0</v>
      </c>
      <c r="H101" s="28"/>
      <c r="I101" s="28"/>
      <c r="J101" s="28"/>
      <c r="K101" s="28"/>
      <c r="L101" s="28"/>
      <c r="M101" s="130"/>
      <c r="N101" s="28"/>
    </row>
    <row r="102" spans="1:14" ht="51.75" customHeight="1" x14ac:dyDescent="0.2">
      <c r="A102" s="196" t="s">
        <v>239</v>
      </c>
      <c r="B102" s="194" t="s">
        <v>207</v>
      </c>
      <c r="C102" s="4" t="s">
        <v>16</v>
      </c>
      <c r="D102" s="99">
        <v>1739.9962599999999</v>
      </c>
      <c r="E102" s="99">
        <v>0</v>
      </c>
      <c r="F102" s="99">
        <v>0</v>
      </c>
      <c r="G102" s="33">
        <v>0</v>
      </c>
      <c r="H102" s="28"/>
      <c r="I102" s="28"/>
      <c r="J102" s="28"/>
      <c r="K102" s="28"/>
      <c r="L102" s="28"/>
      <c r="M102" s="130"/>
      <c r="N102" s="28"/>
    </row>
    <row r="103" spans="1:14" ht="51" customHeight="1" x14ac:dyDescent="0.2">
      <c r="A103" s="197"/>
      <c r="B103" s="195"/>
      <c r="C103" s="4" t="s">
        <v>11</v>
      </c>
      <c r="D103" s="99">
        <v>1260.0037400000001</v>
      </c>
      <c r="E103" s="99">
        <v>0</v>
      </c>
      <c r="F103" s="99">
        <v>0</v>
      </c>
      <c r="G103" s="33">
        <v>0</v>
      </c>
      <c r="H103" s="28"/>
      <c r="I103" s="28"/>
      <c r="J103" s="28"/>
      <c r="K103" s="28"/>
      <c r="L103" s="28"/>
      <c r="M103" s="130"/>
      <c r="N103" s="28"/>
    </row>
    <row r="104" spans="1:14" ht="51.75" customHeight="1" x14ac:dyDescent="0.2">
      <c r="A104" s="196" t="s">
        <v>240</v>
      </c>
      <c r="B104" s="194" t="s">
        <v>151</v>
      </c>
      <c r="C104" s="4" t="s">
        <v>16</v>
      </c>
      <c r="D104" s="99">
        <v>873.77972</v>
      </c>
      <c r="E104" s="99">
        <v>0</v>
      </c>
      <c r="F104" s="99">
        <v>0</v>
      </c>
      <c r="G104" s="33">
        <v>0</v>
      </c>
      <c r="H104" s="28"/>
      <c r="I104" s="28"/>
      <c r="J104" s="28"/>
      <c r="K104" s="28"/>
      <c r="L104" s="28"/>
      <c r="M104" s="130"/>
      <c r="N104" s="28"/>
    </row>
    <row r="105" spans="1:14" ht="51" customHeight="1" x14ac:dyDescent="0.2">
      <c r="A105" s="197"/>
      <c r="B105" s="195"/>
      <c r="C105" s="4" t="s">
        <v>11</v>
      </c>
      <c r="D105" s="99">
        <v>632.74027999999998</v>
      </c>
      <c r="E105" s="99">
        <v>0</v>
      </c>
      <c r="F105" s="99">
        <v>0</v>
      </c>
      <c r="G105" s="33">
        <v>0</v>
      </c>
      <c r="H105" s="28"/>
      <c r="I105" s="28"/>
      <c r="J105" s="28"/>
      <c r="K105" s="28"/>
      <c r="L105" s="28"/>
      <c r="M105" s="130"/>
      <c r="N105" s="28"/>
    </row>
    <row r="106" spans="1:14" ht="48.75" customHeight="1" x14ac:dyDescent="0.2">
      <c r="A106" s="196" t="s">
        <v>241</v>
      </c>
      <c r="B106" s="194" t="s">
        <v>152</v>
      </c>
      <c r="C106" s="4" t="s">
        <v>16</v>
      </c>
      <c r="D106" s="99">
        <v>2526.5905699999998</v>
      </c>
      <c r="E106" s="99">
        <v>0</v>
      </c>
      <c r="F106" s="99">
        <v>0</v>
      </c>
      <c r="G106" s="33">
        <v>0</v>
      </c>
      <c r="H106" s="28"/>
      <c r="I106" s="28"/>
      <c r="J106" s="28"/>
      <c r="K106" s="28"/>
      <c r="L106" s="28"/>
      <c r="M106" s="130"/>
      <c r="N106" s="28"/>
    </row>
    <row r="107" spans="1:14" ht="63" x14ac:dyDescent="0.2">
      <c r="A107" s="197"/>
      <c r="B107" s="195"/>
      <c r="C107" s="4" t="s">
        <v>208</v>
      </c>
      <c r="D107" s="99">
        <v>5330.6014999999998</v>
      </c>
      <c r="E107" s="99">
        <v>3500.9920699999998</v>
      </c>
      <c r="F107" s="99">
        <v>0</v>
      </c>
      <c r="G107" s="33">
        <f t="shared" ref="G107" si="15">F107/E107*100</f>
        <v>0</v>
      </c>
      <c r="H107" s="28"/>
      <c r="I107" s="28"/>
      <c r="J107" s="28"/>
      <c r="K107" s="28"/>
      <c r="L107" s="28"/>
      <c r="M107" s="130"/>
      <c r="N107" s="28"/>
    </row>
    <row r="108" spans="1:14" ht="48.75" customHeight="1" x14ac:dyDescent="0.2">
      <c r="A108" s="196" t="s">
        <v>242</v>
      </c>
      <c r="B108" s="194" t="s">
        <v>153</v>
      </c>
      <c r="C108" s="4" t="s">
        <v>16</v>
      </c>
      <c r="D108" s="99">
        <v>2319.9950100000001</v>
      </c>
      <c r="E108" s="99">
        <v>0</v>
      </c>
      <c r="F108" s="99">
        <v>0</v>
      </c>
      <c r="G108" s="33">
        <v>0</v>
      </c>
      <c r="H108" s="131"/>
      <c r="I108" s="131"/>
      <c r="J108" s="131"/>
      <c r="K108" s="131"/>
      <c r="L108" s="131"/>
      <c r="M108" s="132"/>
      <c r="N108" s="131"/>
    </row>
    <row r="109" spans="1:14" ht="51.75" customHeight="1" x14ac:dyDescent="0.2">
      <c r="A109" s="197"/>
      <c r="B109" s="195"/>
      <c r="C109" s="4" t="s">
        <v>11</v>
      </c>
      <c r="D109" s="99">
        <v>1680.0049899999999</v>
      </c>
      <c r="E109" s="99">
        <v>0</v>
      </c>
      <c r="F109" s="99">
        <v>0</v>
      </c>
      <c r="G109" s="33">
        <v>0</v>
      </c>
      <c r="H109" s="28"/>
      <c r="I109" s="133"/>
      <c r="J109" s="133"/>
      <c r="K109" s="133"/>
      <c r="L109" s="133"/>
      <c r="M109" s="130"/>
      <c r="N109" s="28"/>
    </row>
    <row r="110" spans="1:14" ht="49.5" customHeight="1" x14ac:dyDescent="0.2">
      <c r="A110" s="196" t="s">
        <v>243</v>
      </c>
      <c r="B110" s="194" t="s">
        <v>154</v>
      </c>
      <c r="C110" s="4" t="s">
        <v>16</v>
      </c>
      <c r="D110" s="99">
        <v>2319.9950100000001</v>
      </c>
      <c r="E110" s="99">
        <v>0</v>
      </c>
      <c r="F110" s="99">
        <v>0</v>
      </c>
      <c r="G110" s="33">
        <v>0</v>
      </c>
      <c r="H110" s="28"/>
      <c r="I110" s="133"/>
      <c r="J110" s="133"/>
      <c r="K110" s="133"/>
      <c r="L110" s="133"/>
      <c r="M110" s="134"/>
      <c r="N110" s="135"/>
    </row>
    <row r="111" spans="1:14" ht="47.25" x14ac:dyDescent="0.2">
      <c r="A111" s="197"/>
      <c r="B111" s="195"/>
      <c r="C111" s="4" t="s">
        <v>11</v>
      </c>
      <c r="D111" s="99">
        <v>1680.0049899999999</v>
      </c>
      <c r="E111" s="99">
        <v>0</v>
      </c>
      <c r="F111" s="99">
        <v>0</v>
      </c>
      <c r="G111" s="33">
        <v>0</v>
      </c>
      <c r="H111" s="28"/>
      <c r="I111" s="136"/>
      <c r="J111" s="133"/>
      <c r="K111" s="133"/>
      <c r="L111" s="133"/>
      <c r="M111" s="134"/>
      <c r="N111" s="135"/>
    </row>
    <row r="112" spans="1:14" ht="67.5" customHeight="1" x14ac:dyDescent="0.2">
      <c r="A112" s="106" t="s">
        <v>244</v>
      </c>
      <c r="B112" s="82" t="s">
        <v>156</v>
      </c>
      <c r="C112" s="27" t="s">
        <v>208</v>
      </c>
      <c r="D112" s="99">
        <v>5725.9056</v>
      </c>
      <c r="E112" s="99">
        <v>5725.9056</v>
      </c>
      <c r="F112" s="137">
        <v>4965.2249400000001</v>
      </c>
      <c r="G112" s="33">
        <f t="shared" ref="G112" si="16">F112/E112*100</f>
        <v>86.715103022306209</v>
      </c>
      <c r="H112" s="28"/>
      <c r="I112" s="86"/>
      <c r="J112" s="86"/>
      <c r="K112" s="86"/>
      <c r="L112" s="134"/>
      <c r="M112" s="134"/>
      <c r="N112" s="138"/>
    </row>
    <row r="113" spans="1:19" s="29" customFormat="1" ht="113.25" customHeight="1" x14ac:dyDescent="0.2">
      <c r="A113" s="107" t="s">
        <v>245</v>
      </c>
      <c r="B113" s="108" t="s">
        <v>136</v>
      </c>
      <c r="C113" s="139" t="s">
        <v>208</v>
      </c>
      <c r="D113" s="99">
        <v>21209.121500000001</v>
      </c>
      <c r="E113" s="99">
        <v>21209.121500000001</v>
      </c>
      <c r="F113" s="137">
        <v>0</v>
      </c>
      <c r="G113" s="33">
        <f t="shared" si="10"/>
        <v>0</v>
      </c>
      <c r="H113" s="56" t="s">
        <v>158</v>
      </c>
      <c r="I113" s="58">
        <v>7.6</v>
      </c>
      <c r="J113" s="58">
        <v>7.6</v>
      </c>
      <c r="K113" s="58">
        <v>2</v>
      </c>
      <c r="L113" s="58"/>
      <c r="M113" s="63"/>
      <c r="N113" s="67" t="s">
        <v>25</v>
      </c>
      <c r="O113" s="114"/>
      <c r="P113" s="114"/>
      <c r="Q113" s="114"/>
      <c r="R113" s="114"/>
      <c r="S113" s="114"/>
    </row>
    <row r="114" spans="1:19" s="29" customFormat="1" ht="130.5" customHeight="1" x14ac:dyDescent="0.2">
      <c r="A114" s="107" t="s">
        <v>246</v>
      </c>
      <c r="B114" s="108" t="s">
        <v>252</v>
      </c>
      <c r="C114" s="27" t="s">
        <v>209</v>
      </c>
      <c r="D114" s="99">
        <v>8000</v>
      </c>
      <c r="E114" s="99">
        <v>8000</v>
      </c>
      <c r="F114" s="137">
        <v>0</v>
      </c>
      <c r="G114" s="140">
        <f t="shared" ref="G114" si="17">F114/E114*100</f>
        <v>0</v>
      </c>
      <c r="H114" s="56" t="s">
        <v>120</v>
      </c>
      <c r="I114" s="141">
        <v>260874</v>
      </c>
      <c r="J114" s="141">
        <v>260874</v>
      </c>
      <c r="K114" s="141">
        <v>261074</v>
      </c>
      <c r="L114" s="141"/>
      <c r="M114" s="142"/>
      <c r="N114" s="141" t="s">
        <v>25</v>
      </c>
      <c r="O114" s="114"/>
      <c r="P114" s="114"/>
      <c r="Q114" s="114"/>
      <c r="R114" s="114"/>
      <c r="S114" s="114"/>
    </row>
    <row r="115" spans="1:19" s="29" customFormat="1" ht="63" customHeight="1" x14ac:dyDescent="0.2">
      <c r="A115" s="107" t="s">
        <v>159</v>
      </c>
      <c r="B115" s="108" t="s">
        <v>253</v>
      </c>
      <c r="C115" s="27" t="s">
        <v>11</v>
      </c>
      <c r="D115" s="99">
        <v>113855.89846</v>
      </c>
      <c r="E115" s="99">
        <v>0</v>
      </c>
      <c r="F115" s="137">
        <v>0</v>
      </c>
      <c r="G115" s="140">
        <v>0</v>
      </c>
      <c r="H115" s="28" t="s">
        <v>121</v>
      </c>
      <c r="I115" s="138">
        <v>7.46</v>
      </c>
      <c r="J115" s="86">
        <v>7.46</v>
      </c>
      <c r="K115" s="138">
        <v>5</v>
      </c>
      <c r="L115" s="86"/>
      <c r="M115" s="92"/>
      <c r="N115" s="90" t="s">
        <v>25</v>
      </c>
      <c r="O115" s="114"/>
      <c r="P115" s="114"/>
      <c r="Q115" s="114"/>
      <c r="R115" s="114"/>
      <c r="S115" s="114"/>
    </row>
    <row r="116" spans="1:19" ht="51" customHeight="1" x14ac:dyDescent="0.2">
      <c r="A116" s="111"/>
      <c r="B116" s="8" t="s">
        <v>165</v>
      </c>
      <c r="C116" s="5" t="s">
        <v>11</v>
      </c>
      <c r="D116" s="41">
        <f>SUM(D117:D124)</f>
        <v>32224.799999999999</v>
      </c>
      <c r="E116" s="41">
        <f t="shared" ref="E116:F116" si="18">SUM(E117:E124)</f>
        <v>9863.36</v>
      </c>
      <c r="F116" s="41">
        <f t="shared" si="18"/>
        <v>4286.3811699999997</v>
      </c>
      <c r="G116" s="11">
        <f t="shared" ref="G116:G143" si="19">F116/E116*100</f>
        <v>43.457616572851435</v>
      </c>
      <c r="H116" s="56"/>
      <c r="I116" s="88"/>
      <c r="J116" s="88"/>
      <c r="K116" s="88"/>
      <c r="L116" s="88"/>
      <c r="M116" s="88"/>
      <c r="N116" s="88"/>
    </row>
    <row r="117" spans="1:19" ht="84.75" customHeight="1" x14ac:dyDescent="0.2">
      <c r="A117" s="109">
        <f>A116+1</f>
        <v>1</v>
      </c>
      <c r="B117" s="151" t="s">
        <v>27</v>
      </c>
      <c r="C117" s="176" t="s">
        <v>95</v>
      </c>
      <c r="D117" s="172">
        <f>11211.7</f>
        <v>11211.7</v>
      </c>
      <c r="E117" s="172">
        <f>2242.34+2000</f>
        <v>4242.34</v>
      </c>
      <c r="F117" s="172">
        <f>1500.2-0.02+0.38117-0.38</f>
        <v>1500.1811700000001</v>
      </c>
      <c r="G117" s="204">
        <f t="shared" si="19"/>
        <v>35.362115483436028</v>
      </c>
      <c r="H117" s="56" t="s">
        <v>122</v>
      </c>
      <c r="I117" s="88">
        <v>2.5299999999999998</v>
      </c>
      <c r="J117" s="85">
        <v>5.66</v>
      </c>
      <c r="K117" s="88">
        <v>5.87</v>
      </c>
      <c r="L117" s="85"/>
      <c r="M117" s="63"/>
      <c r="N117" s="88">
        <v>5.89</v>
      </c>
    </row>
    <row r="118" spans="1:19" ht="96" customHeight="1" x14ac:dyDescent="0.2">
      <c r="A118" s="42"/>
      <c r="B118" s="175"/>
      <c r="C118" s="177"/>
      <c r="D118" s="174"/>
      <c r="E118" s="174"/>
      <c r="F118" s="174"/>
      <c r="G118" s="205"/>
      <c r="H118" s="56" t="s">
        <v>123</v>
      </c>
      <c r="I118" s="88">
        <v>1.99</v>
      </c>
      <c r="J118" s="85">
        <v>5.0599999999999996</v>
      </c>
      <c r="K118" s="88">
        <v>5.33</v>
      </c>
      <c r="L118" s="85"/>
      <c r="M118" s="63"/>
      <c r="N118" s="88">
        <v>5.35</v>
      </c>
    </row>
    <row r="119" spans="1:19" ht="51" customHeight="1" x14ac:dyDescent="0.2">
      <c r="A119" s="198">
        <v>2</v>
      </c>
      <c r="B119" s="194" t="s">
        <v>169</v>
      </c>
      <c r="C119" s="176" t="s">
        <v>95</v>
      </c>
      <c r="D119" s="172">
        <v>20613.099999999999</v>
      </c>
      <c r="E119" s="172">
        <f>4122.62+1418.4</f>
        <v>5541.02</v>
      </c>
      <c r="F119" s="172">
        <v>2743.3</v>
      </c>
      <c r="G119" s="204">
        <f t="shared" si="19"/>
        <v>49.508935177999717</v>
      </c>
      <c r="H119" s="21" t="s">
        <v>88</v>
      </c>
      <c r="I119" s="85">
        <v>650</v>
      </c>
      <c r="J119" s="91">
        <v>653</v>
      </c>
      <c r="K119" s="85">
        <v>660</v>
      </c>
      <c r="L119" s="91">
        <v>34</v>
      </c>
      <c r="M119" s="63">
        <f t="shared" ref="M119" si="20">L119/K119*100</f>
        <v>5.1515151515151514</v>
      </c>
      <c r="N119" s="85">
        <v>670</v>
      </c>
    </row>
    <row r="120" spans="1:19" ht="60" customHeight="1" x14ac:dyDescent="0.2">
      <c r="A120" s="199"/>
      <c r="B120" s="201"/>
      <c r="C120" s="182"/>
      <c r="D120" s="173"/>
      <c r="E120" s="173"/>
      <c r="F120" s="173"/>
      <c r="G120" s="206"/>
      <c r="H120" s="21" t="s">
        <v>124</v>
      </c>
      <c r="I120" s="91">
        <v>1</v>
      </c>
      <c r="J120" s="91">
        <v>1</v>
      </c>
      <c r="K120" s="85">
        <v>1</v>
      </c>
      <c r="L120" s="91"/>
      <c r="M120" s="63"/>
      <c r="N120" s="85">
        <v>1</v>
      </c>
    </row>
    <row r="121" spans="1:19" ht="98.25" customHeight="1" x14ac:dyDescent="0.2">
      <c r="A121" s="199"/>
      <c r="B121" s="201"/>
      <c r="C121" s="182"/>
      <c r="D121" s="173"/>
      <c r="E121" s="173"/>
      <c r="F121" s="173"/>
      <c r="G121" s="206"/>
      <c r="H121" s="21" t="s">
        <v>125</v>
      </c>
      <c r="I121" s="91">
        <v>1</v>
      </c>
      <c r="J121" s="91">
        <v>1</v>
      </c>
      <c r="K121" s="85">
        <v>1</v>
      </c>
      <c r="L121" s="91"/>
      <c r="M121" s="63"/>
      <c r="N121" s="85">
        <v>1</v>
      </c>
    </row>
    <row r="122" spans="1:19" ht="50.25" customHeight="1" x14ac:dyDescent="0.2">
      <c r="A122" s="200"/>
      <c r="B122" s="195"/>
      <c r="C122" s="177"/>
      <c r="D122" s="174"/>
      <c r="E122" s="174"/>
      <c r="F122" s="174"/>
      <c r="G122" s="205"/>
      <c r="H122" s="21" t="s">
        <v>126</v>
      </c>
      <c r="I122" s="91">
        <v>1</v>
      </c>
      <c r="J122" s="91">
        <v>1</v>
      </c>
      <c r="K122" s="85">
        <v>1</v>
      </c>
      <c r="L122" s="91"/>
      <c r="M122" s="63"/>
      <c r="N122" s="85">
        <v>1</v>
      </c>
    </row>
    <row r="123" spans="1:19" ht="33.75" customHeight="1" x14ac:dyDescent="0.2">
      <c r="A123" s="109">
        <v>3</v>
      </c>
      <c r="B123" s="194" t="s">
        <v>18</v>
      </c>
      <c r="C123" s="176" t="s">
        <v>95</v>
      </c>
      <c r="D123" s="172">
        <v>400</v>
      </c>
      <c r="E123" s="172">
        <v>80</v>
      </c>
      <c r="F123" s="172">
        <v>42.9</v>
      </c>
      <c r="G123" s="204">
        <f t="shared" si="19"/>
        <v>53.625</v>
      </c>
      <c r="H123" s="56" t="s">
        <v>141</v>
      </c>
      <c r="I123" s="88">
        <v>2</v>
      </c>
      <c r="J123" s="63">
        <v>4</v>
      </c>
      <c r="K123" s="88">
        <v>3</v>
      </c>
      <c r="L123" s="63"/>
      <c r="M123" s="63"/>
      <c r="N123" s="88">
        <v>3</v>
      </c>
    </row>
    <row r="124" spans="1:19" ht="81" customHeight="1" x14ac:dyDescent="0.2">
      <c r="A124" s="43"/>
      <c r="B124" s="195"/>
      <c r="C124" s="177"/>
      <c r="D124" s="174"/>
      <c r="E124" s="174"/>
      <c r="F124" s="174"/>
      <c r="G124" s="205"/>
      <c r="H124" s="56" t="s">
        <v>127</v>
      </c>
      <c r="I124" s="141">
        <v>20000</v>
      </c>
      <c r="J124" s="141">
        <v>25134</v>
      </c>
      <c r="K124" s="141">
        <v>21000</v>
      </c>
      <c r="L124" s="141">
        <v>8138</v>
      </c>
      <c r="M124" s="63">
        <f t="shared" ref="M124" si="21">L124/K124*100</f>
        <v>38.752380952380953</v>
      </c>
      <c r="N124" s="141">
        <v>22000</v>
      </c>
    </row>
    <row r="125" spans="1:19" ht="33" customHeight="1" x14ac:dyDescent="0.2">
      <c r="A125" s="202"/>
      <c r="B125" s="168" t="s">
        <v>172</v>
      </c>
      <c r="C125" s="5" t="s">
        <v>17</v>
      </c>
      <c r="D125" s="41">
        <f>D126+D127</f>
        <v>59860.9</v>
      </c>
      <c r="E125" s="41">
        <f>E126+E127</f>
        <v>11943.800000000001</v>
      </c>
      <c r="F125" s="41">
        <f>F126+F127</f>
        <v>11181.8318</v>
      </c>
      <c r="G125" s="11">
        <f t="shared" si="19"/>
        <v>93.620387146469284</v>
      </c>
      <c r="H125" s="56"/>
      <c r="I125" s="88"/>
      <c r="J125" s="88"/>
      <c r="K125" s="88"/>
      <c r="L125" s="88"/>
      <c r="M125" s="88"/>
      <c r="N125" s="88"/>
    </row>
    <row r="126" spans="1:19" ht="49.5" customHeight="1" x14ac:dyDescent="0.2">
      <c r="A126" s="202"/>
      <c r="B126" s="168"/>
      <c r="C126" s="5" t="s">
        <v>16</v>
      </c>
      <c r="D126" s="41">
        <f>D131+D132</f>
        <v>20070.099999999999</v>
      </c>
      <c r="E126" s="41">
        <f>E131+E132</f>
        <v>3416.6</v>
      </c>
      <c r="F126" s="41">
        <f>F131+F132</f>
        <v>3416.6</v>
      </c>
      <c r="G126" s="11">
        <f t="shared" si="19"/>
        <v>100</v>
      </c>
      <c r="H126" s="56"/>
      <c r="I126" s="88"/>
      <c r="J126" s="88"/>
      <c r="K126" s="88"/>
      <c r="L126" s="88"/>
      <c r="M126" s="88"/>
      <c r="N126" s="88"/>
    </row>
    <row r="127" spans="1:19" ht="50.25" customHeight="1" x14ac:dyDescent="0.2">
      <c r="A127" s="202"/>
      <c r="B127" s="168"/>
      <c r="C127" s="5" t="s">
        <v>11</v>
      </c>
      <c r="D127" s="41">
        <f>D128+D129+D130</f>
        <v>39790.800000000003</v>
      </c>
      <c r="E127" s="41">
        <f>E128+E129+E130</f>
        <v>8527.2000000000007</v>
      </c>
      <c r="F127" s="41">
        <f>F128+F129+F130</f>
        <v>7765.2317999999996</v>
      </c>
      <c r="G127" s="11">
        <f t="shared" si="19"/>
        <v>91.06426259499014</v>
      </c>
      <c r="H127" s="56"/>
      <c r="I127" s="88"/>
      <c r="J127" s="88"/>
      <c r="K127" s="88"/>
      <c r="L127" s="88"/>
      <c r="M127" s="88"/>
      <c r="N127" s="88"/>
    </row>
    <row r="128" spans="1:19" ht="131.25" customHeight="1" x14ac:dyDescent="0.2">
      <c r="A128" s="32">
        <f>A127+1</f>
        <v>1</v>
      </c>
      <c r="B128" s="95" t="s">
        <v>96</v>
      </c>
      <c r="C128" s="4" t="s">
        <v>11</v>
      </c>
      <c r="D128" s="102">
        <v>5115</v>
      </c>
      <c r="E128" s="102">
        <v>1398</v>
      </c>
      <c r="F128" s="102">
        <f>1207.508-0.0002</f>
        <v>1207.5078000000001</v>
      </c>
      <c r="G128" s="33">
        <f t="shared" si="19"/>
        <v>86.373948497854087</v>
      </c>
      <c r="H128" s="56" t="s">
        <v>128</v>
      </c>
      <c r="I128" s="88">
        <v>31</v>
      </c>
      <c r="J128" s="88">
        <v>100</v>
      </c>
      <c r="K128" s="88">
        <v>100</v>
      </c>
      <c r="L128" s="88"/>
      <c r="M128" s="63"/>
      <c r="N128" s="88">
        <v>100</v>
      </c>
    </row>
    <row r="129" spans="1:16" ht="70.5" customHeight="1" x14ac:dyDescent="0.2">
      <c r="A129" s="183">
        <f>A128+1</f>
        <v>2</v>
      </c>
      <c r="B129" s="169" t="s">
        <v>104</v>
      </c>
      <c r="C129" s="4" t="s">
        <v>11</v>
      </c>
      <c r="D129" s="102">
        <v>20459.900000000001</v>
      </c>
      <c r="E129" s="102">
        <v>4194</v>
      </c>
      <c r="F129" s="102">
        <v>3622.5239999999999</v>
      </c>
      <c r="G129" s="33">
        <f t="shared" si="19"/>
        <v>86.373962804005728</v>
      </c>
      <c r="H129" s="186" t="s">
        <v>129</v>
      </c>
      <c r="I129" s="148">
        <v>93</v>
      </c>
      <c r="J129" s="146">
        <v>98</v>
      </c>
      <c r="K129" s="148">
        <v>91</v>
      </c>
      <c r="L129" s="146"/>
      <c r="M129" s="153"/>
      <c r="N129" s="148">
        <v>89</v>
      </c>
    </row>
    <row r="130" spans="1:16" ht="88.5" customHeight="1" x14ac:dyDescent="0.2">
      <c r="A130" s="183"/>
      <c r="B130" s="169"/>
      <c r="C130" s="4" t="s">
        <v>11</v>
      </c>
      <c r="D130" s="102">
        <v>14215.9</v>
      </c>
      <c r="E130" s="102">
        <v>2935.2</v>
      </c>
      <c r="F130" s="102">
        <v>2935.2</v>
      </c>
      <c r="G130" s="33">
        <f t="shared" si="19"/>
        <v>100</v>
      </c>
      <c r="H130" s="186"/>
      <c r="I130" s="148"/>
      <c r="J130" s="185"/>
      <c r="K130" s="148"/>
      <c r="L130" s="185"/>
      <c r="M130" s="188"/>
      <c r="N130" s="148"/>
    </row>
    <row r="131" spans="1:16" ht="97.5" customHeight="1" x14ac:dyDescent="0.2">
      <c r="A131" s="110">
        <f>A129+1</f>
        <v>3</v>
      </c>
      <c r="B131" s="95" t="s">
        <v>102</v>
      </c>
      <c r="C131" s="4" t="s">
        <v>16</v>
      </c>
      <c r="D131" s="102">
        <f>19786.4+86.6</f>
        <v>19873</v>
      </c>
      <c r="E131" s="102">
        <f>3330+86.6</f>
        <v>3416.6</v>
      </c>
      <c r="F131" s="102">
        <f>3330+86.6</f>
        <v>3416.6</v>
      </c>
      <c r="G131" s="33">
        <f t="shared" si="19"/>
        <v>100</v>
      </c>
      <c r="H131" s="37" t="s">
        <v>130</v>
      </c>
      <c r="I131" s="88">
        <v>100</v>
      </c>
      <c r="J131" s="88">
        <v>100</v>
      </c>
      <c r="K131" s="88">
        <v>100</v>
      </c>
      <c r="L131" s="88"/>
      <c r="M131" s="63"/>
      <c r="N131" s="88">
        <v>100</v>
      </c>
    </row>
    <row r="132" spans="1:16" ht="51.75" customHeight="1" x14ac:dyDescent="0.2">
      <c r="A132" s="110">
        <f>A131+1</f>
        <v>4</v>
      </c>
      <c r="B132" s="95" t="s">
        <v>103</v>
      </c>
      <c r="C132" s="4" t="s">
        <v>16</v>
      </c>
      <c r="D132" s="102">
        <v>197.1</v>
      </c>
      <c r="E132" s="102">
        <v>0</v>
      </c>
      <c r="F132" s="102">
        <v>0</v>
      </c>
      <c r="G132" s="33">
        <v>0</v>
      </c>
      <c r="H132" s="37" t="s">
        <v>131</v>
      </c>
      <c r="I132" s="88">
        <v>878</v>
      </c>
      <c r="J132" s="88">
        <v>878</v>
      </c>
      <c r="K132" s="88">
        <v>878</v>
      </c>
      <c r="L132" s="88"/>
      <c r="M132" s="63"/>
      <c r="N132" s="88">
        <v>878</v>
      </c>
    </row>
    <row r="133" spans="1:16" ht="64.5" customHeight="1" x14ac:dyDescent="0.2">
      <c r="A133" s="111"/>
      <c r="B133" s="8" t="s">
        <v>173</v>
      </c>
      <c r="C133" s="5" t="s">
        <v>11</v>
      </c>
      <c r="D133" s="62">
        <f>SUM(D135:D166)</f>
        <v>218806.49999999994</v>
      </c>
      <c r="E133" s="62">
        <f>SUM(E135:E166)</f>
        <v>59221.657289999981</v>
      </c>
      <c r="F133" s="62">
        <f>SUM(F135:F166)</f>
        <v>42264.350041581383</v>
      </c>
      <c r="G133" s="14">
        <f t="shared" si="19"/>
        <v>71.366375031720082</v>
      </c>
      <c r="H133" s="56"/>
      <c r="I133" s="88"/>
      <c r="J133" s="88"/>
      <c r="K133" s="88"/>
      <c r="L133" s="88"/>
      <c r="M133" s="64"/>
      <c r="N133" s="88"/>
    </row>
    <row r="134" spans="1:16" ht="35.25" customHeight="1" x14ac:dyDescent="0.2">
      <c r="A134" s="35"/>
      <c r="B134" s="36"/>
      <c r="C134" s="44" t="s">
        <v>53</v>
      </c>
      <c r="D134" s="62">
        <v>227474.3</v>
      </c>
      <c r="E134" s="62">
        <v>2700</v>
      </c>
      <c r="F134" s="62">
        <v>2700</v>
      </c>
      <c r="G134" s="14">
        <f t="shared" si="19"/>
        <v>100</v>
      </c>
      <c r="H134" s="56"/>
      <c r="I134" s="88"/>
      <c r="J134" s="88"/>
      <c r="K134" s="88"/>
      <c r="L134" s="88"/>
      <c r="M134" s="64"/>
      <c r="N134" s="88"/>
    </row>
    <row r="135" spans="1:16" ht="129.75" customHeight="1" x14ac:dyDescent="0.2">
      <c r="A135" s="166">
        <v>1</v>
      </c>
      <c r="B135" s="151" t="s">
        <v>33</v>
      </c>
      <c r="C135" s="176" t="s">
        <v>11</v>
      </c>
      <c r="D135" s="179">
        <f>8365.21365638766+175.8</f>
        <v>8541.0136563876586</v>
      </c>
      <c r="E135" s="172">
        <f>D135*27.066%-0.255</f>
        <v>2311.4557562378836</v>
      </c>
      <c r="F135" s="172">
        <f>E135*71.366%+0.055+0.0021</f>
        <v>1649.6506149967279</v>
      </c>
      <c r="G135" s="170">
        <f t="shared" si="19"/>
        <v>71.368470304691996</v>
      </c>
      <c r="H135" s="56" t="s">
        <v>91</v>
      </c>
      <c r="I135" s="88">
        <v>980</v>
      </c>
      <c r="J135" s="88">
        <v>980</v>
      </c>
      <c r="K135" s="88">
        <v>500</v>
      </c>
      <c r="L135" s="88">
        <v>150</v>
      </c>
      <c r="M135" s="58">
        <f>L135/K135*100</f>
        <v>30</v>
      </c>
      <c r="N135" s="88">
        <v>510</v>
      </c>
      <c r="P135" s="112">
        <v>8365.2136563876593</v>
      </c>
    </row>
    <row r="136" spans="1:16" ht="229.5" customHeight="1" x14ac:dyDescent="0.2">
      <c r="A136" s="167"/>
      <c r="B136" s="175"/>
      <c r="C136" s="177"/>
      <c r="D136" s="179"/>
      <c r="E136" s="174"/>
      <c r="F136" s="174"/>
      <c r="G136" s="171" t="e">
        <f t="shared" si="19"/>
        <v>#DIV/0!</v>
      </c>
      <c r="H136" s="56" t="s">
        <v>89</v>
      </c>
      <c r="I136" s="88">
        <v>100</v>
      </c>
      <c r="J136" s="88">
        <v>100</v>
      </c>
      <c r="K136" s="88">
        <v>100</v>
      </c>
      <c r="L136" s="88">
        <v>100</v>
      </c>
      <c r="M136" s="88">
        <f>L136/K136*100</f>
        <v>100</v>
      </c>
      <c r="N136" s="88">
        <v>100</v>
      </c>
    </row>
    <row r="137" spans="1:16" ht="112.5" customHeight="1" x14ac:dyDescent="0.2">
      <c r="A137" s="166">
        <v>2</v>
      </c>
      <c r="B137" s="151" t="s">
        <v>34</v>
      </c>
      <c r="C137" s="176" t="s">
        <v>11</v>
      </c>
      <c r="D137" s="179">
        <f>8365.21365638766+175.8</f>
        <v>8541.0136563876586</v>
      </c>
      <c r="E137" s="172">
        <f>D137*27.066%-0.255</f>
        <v>2311.4557562378836</v>
      </c>
      <c r="F137" s="172">
        <f>E137*71.366%+0.055</f>
        <v>1649.648514996728</v>
      </c>
      <c r="G137" s="170">
        <f t="shared" si="19"/>
        <v>71.368379452855692</v>
      </c>
      <c r="H137" s="56" t="s">
        <v>79</v>
      </c>
      <c r="I137" s="88">
        <v>60</v>
      </c>
      <c r="J137" s="88">
        <v>60</v>
      </c>
      <c r="K137" s="88">
        <v>60.2</v>
      </c>
      <c r="L137" s="88"/>
      <c r="M137" s="58"/>
      <c r="N137" s="88">
        <v>60.4</v>
      </c>
    </row>
    <row r="138" spans="1:16" ht="113.25" customHeight="1" x14ac:dyDescent="0.2">
      <c r="A138" s="178"/>
      <c r="B138" s="152"/>
      <c r="C138" s="182"/>
      <c r="D138" s="179"/>
      <c r="E138" s="173"/>
      <c r="F138" s="173"/>
      <c r="G138" s="180" t="e">
        <f t="shared" si="19"/>
        <v>#DIV/0!</v>
      </c>
      <c r="H138" s="56" t="s">
        <v>80</v>
      </c>
      <c r="I138" s="88">
        <v>7.5</v>
      </c>
      <c r="J138" s="88">
        <v>7.5</v>
      </c>
      <c r="K138" s="88">
        <v>7.3</v>
      </c>
      <c r="L138" s="88"/>
      <c r="M138" s="58"/>
      <c r="N138" s="88">
        <v>7.2</v>
      </c>
    </row>
    <row r="139" spans="1:16" ht="73.5" customHeight="1" x14ac:dyDescent="0.2">
      <c r="A139" s="178"/>
      <c r="B139" s="152"/>
      <c r="C139" s="182"/>
      <c r="D139" s="179"/>
      <c r="E139" s="173">
        <f t="shared" ref="E139" si="22">D139*27.066%</f>
        <v>0</v>
      </c>
      <c r="F139" s="173">
        <f t="shared" ref="F139" si="23">E139*71.366%+0.11</f>
        <v>0.11</v>
      </c>
      <c r="G139" s="180" t="e">
        <f t="shared" si="19"/>
        <v>#DIV/0!</v>
      </c>
      <c r="H139" s="56" t="s">
        <v>81</v>
      </c>
      <c r="I139" s="88">
        <v>11.75</v>
      </c>
      <c r="J139" s="88">
        <v>11.75</v>
      </c>
      <c r="K139" s="88">
        <v>11.6</v>
      </c>
      <c r="L139" s="88"/>
      <c r="M139" s="58"/>
      <c r="N139" s="88">
        <v>11.6</v>
      </c>
    </row>
    <row r="140" spans="1:16" ht="49.5" customHeight="1" x14ac:dyDescent="0.2">
      <c r="A140" s="167"/>
      <c r="B140" s="175"/>
      <c r="C140" s="177"/>
      <c r="D140" s="179"/>
      <c r="E140" s="174"/>
      <c r="F140" s="174"/>
      <c r="G140" s="171" t="e">
        <f t="shared" si="19"/>
        <v>#DIV/0!</v>
      </c>
      <c r="H140" s="56" t="s">
        <v>82</v>
      </c>
      <c r="I140" s="88">
        <v>44</v>
      </c>
      <c r="J140" s="88">
        <v>44</v>
      </c>
      <c r="K140" s="88">
        <v>44</v>
      </c>
      <c r="L140" s="88"/>
      <c r="M140" s="58"/>
      <c r="N140" s="88">
        <v>44</v>
      </c>
    </row>
    <row r="141" spans="1:16" ht="98.25" customHeight="1" x14ac:dyDescent="0.2">
      <c r="A141" s="166">
        <v>3</v>
      </c>
      <c r="B141" s="191" t="s">
        <v>71</v>
      </c>
      <c r="C141" s="176" t="s">
        <v>11</v>
      </c>
      <c r="D141" s="179">
        <v>8043.4746696035199</v>
      </c>
      <c r="E141" s="172">
        <f t="shared" ref="E141" si="24">D141*27.066%</f>
        <v>2177.0468540748889</v>
      </c>
      <c r="F141" s="172">
        <f t="shared" ref="F141" si="25">E141*71.366%</f>
        <v>1553.671257879085</v>
      </c>
      <c r="G141" s="170">
        <f t="shared" si="19"/>
        <v>71.366</v>
      </c>
      <c r="H141" s="56" t="s">
        <v>160</v>
      </c>
      <c r="I141" s="88">
        <v>98</v>
      </c>
      <c r="J141" s="88">
        <v>98</v>
      </c>
      <c r="K141" s="88">
        <v>99</v>
      </c>
      <c r="L141" s="88">
        <v>99</v>
      </c>
      <c r="M141" s="58">
        <f t="shared" ref="M141:M146" si="26">L141/K141*100</f>
        <v>100</v>
      </c>
      <c r="N141" s="88">
        <v>100</v>
      </c>
      <c r="P141" s="112">
        <v>8043.4746696035199</v>
      </c>
    </row>
    <row r="142" spans="1:16" ht="65.25" customHeight="1" x14ac:dyDescent="0.2">
      <c r="A142" s="178"/>
      <c r="B142" s="192"/>
      <c r="C142" s="182"/>
      <c r="D142" s="179"/>
      <c r="E142" s="173"/>
      <c r="F142" s="173"/>
      <c r="G142" s="180" t="e">
        <f t="shared" si="19"/>
        <v>#DIV/0!</v>
      </c>
      <c r="H142" s="56" t="s">
        <v>83</v>
      </c>
      <c r="I142" s="88">
        <v>99.5</v>
      </c>
      <c r="J142" s="88">
        <v>113.3</v>
      </c>
      <c r="K142" s="88">
        <v>100</v>
      </c>
      <c r="L142" s="88">
        <v>15.2</v>
      </c>
      <c r="M142" s="58">
        <f t="shared" si="26"/>
        <v>15.2</v>
      </c>
      <c r="N142" s="88">
        <v>100</v>
      </c>
    </row>
    <row r="143" spans="1:16" ht="83.25" customHeight="1" x14ac:dyDescent="0.2">
      <c r="A143" s="178"/>
      <c r="B143" s="192"/>
      <c r="C143" s="182"/>
      <c r="D143" s="179"/>
      <c r="E143" s="173">
        <f t="shared" ref="E143" si="27">D143*27.066%</f>
        <v>0</v>
      </c>
      <c r="F143" s="173">
        <f t="shared" ref="F143" si="28">E143*71.366%</f>
        <v>0</v>
      </c>
      <c r="G143" s="180" t="e">
        <f t="shared" si="19"/>
        <v>#DIV/0!</v>
      </c>
      <c r="H143" s="56" t="s">
        <v>84</v>
      </c>
      <c r="I143" s="88">
        <v>99</v>
      </c>
      <c r="J143" s="88">
        <v>110.7</v>
      </c>
      <c r="K143" s="88">
        <v>99.5</v>
      </c>
      <c r="L143" s="88">
        <v>24.7</v>
      </c>
      <c r="M143" s="58">
        <f t="shared" si="26"/>
        <v>24.824120603015075</v>
      </c>
      <c r="N143" s="88">
        <v>100</v>
      </c>
    </row>
    <row r="144" spans="1:16" ht="97.5" customHeight="1" x14ac:dyDescent="0.2">
      <c r="A144" s="167"/>
      <c r="B144" s="193"/>
      <c r="C144" s="177"/>
      <c r="D144" s="179"/>
      <c r="E144" s="174"/>
      <c r="F144" s="174"/>
      <c r="G144" s="171" t="e">
        <f t="shared" ref="G144:G174" si="29">F144/E144*100</f>
        <v>#DIV/0!</v>
      </c>
      <c r="H144" s="56" t="s">
        <v>85</v>
      </c>
      <c r="I144" s="88">
        <v>98</v>
      </c>
      <c r="J144" s="88">
        <v>98</v>
      </c>
      <c r="K144" s="88">
        <v>99</v>
      </c>
      <c r="L144" s="88">
        <v>99</v>
      </c>
      <c r="M144" s="58">
        <f t="shared" si="26"/>
        <v>100</v>
      </c>
      <c r="N144" s="88">
        <v>99</v>
      </c>
    </row>
    <row r="145" spans="1:17" ht="128.25" customHeight="1" x14ac:dyDescent="0.2">
      <c r="A145" s="166">
        <v>4</v>
      </c>
      <c r="B145" s="21" t="s">
        <v>35</v>
      </c>
      <c r="C145" s="24" t="s">
        <v>11</v>
      </c>
      <c r="D145" s="179">
        <v>6113.0407488986802</v>
      </c>
      <c r="E145" s="181">
        <f>D145*27.066%</f>
        <v>1654.5556090969169</v>
      </c>
      <c r="F145" s="181">
        <f>E145*71.366%</f>
        <v>1180.7901559881057</v>
      </c>
      <c r="G145" s="96">
        <f t="shared" si="29"/>
        <v>71.366</v>
      </c>
      <c r="H145" s="56" t="s">
        <v>86</v>
      </c>
      <c r="I145" s="85">
        <v>95</v>
      </c>
      <c r="J145" s="88">
        <v>95</v>
      </c>
      <c r="K145" s="85">
        <v>95</v>
      </c>
      <c r="L145" s="88">
        <v>95</v>
      </c>
      <c r="M145" s="58">
        <f t="shared" si="26"/>
        <v>100</v>
      </c>
      <c r="N145" s="85">
        <v>96</v>
      </c>
      <c r="P145" s="112">
        <v>6113.0407488986802</v>
      </c>
    </row>
    <row r="146" spans="1:17" ht="240" customHeight="1" x14ac:dyDescent="0.2">
      <c r="A146" s="178"/>
      <c r="B146" s="28"/>
      <c r="C146" s="26"/>
      <c r="D146" s="179"/>
      <c r="E146" s="181"/>
      <c r="F146" s="181"/>
      <c r="G146" s="15"/>
      <c r="H146" s="56" t="s">
        <v>132</v>
      </c>
      <c r="I146" s="88">
        <v>100</v>
      </c>
      <c r="J146" s="88">
        <v>100</v>
      </c>
      <c r="K146" s="88">
        <v>100</v>
      </c>
      <c r="L146" s="88">
        <v>100</v>
      </c>
      <c r="M146" s="58">
        <f t="shared" si="26"/>
        <v>100</v>
      </c>
      <c r="N146" s="88">
        <v>100</v>
      </c>
    </row>
    <row r="147" spans="1:17" ht="96.75" customHeight="1" x14ac:dyDescent="0.2">
      <c r="A147" s="167"/>
      <c r="B147" s="22"/>
      <c r="C147" s="27"/>
      <c r="D147" s="179"/>
      <c r="E147" s="68"/>
      <c r="F147" s="69"/>
      <c r="G147" s="18"/>
      <c r="H147" s="56" t="s">
        <v>133</v>
      </c>
      <c r="I147" s="55">
        <v>1</v>
      </c>
      <c r="J147" s="55">
        <v>1</v>
      </c>
      <c r="K147" s="55">
        <v>1</v>
      </c>
      <c r="L147" s="88"/>
      <c r="M147" s="58"/>
      <c r="N147" s="55">
        <v>1</v>
      </c>
    </row>
    <row r="148" spans="1:17" ht="95.25" customHeight="1" x14ac:dyDescent="0.2">
      <c r="A148" s="166">
        <v>5</v>
      </c>
      <c r="B148" s="151" t="s">
        <v>36</v>
      </c>
      <c r="C148" s="176" t="s">
        <v>11</v>
      </c>
      <c r="D148" s="70">
        <v>72713.011013215859</v>
      </c>
      <c r="E148" s="97">
        <f>D148*27.066%</f>
        <v>19680.503560837005</v>
      </c>
      <c r="F148" s="97">
        <f>E148*71.366%</f>
        <v>14045.188171226937</v>
      </c>
      <c r="G148" s="96">
        <f t="shared" si="29"/>
        <v>71.366</v>
      </c>
      <c r="H148" s="56" t="s">
        <v>90</v>
      </c>
      <c r="I148" s="55" t="s">
        <v>218</v>
      </c>
      <c r="J148" s="88">
        <v>98.6</v>
      </c>
      <c r="K148" s="55">
        <v>96</v>
      </c>
      <c r="L148" s="88">
        <v>97.8</v>
      </c>
      <c r="M148" s="58">
        <f t="shared" ref="M148:M156" si="30">L148/K148*100</f>
        <v>101.875</v>
      </c>
      <c r="N148" s="55" t="s">
        <v>218</v>
      </c>
    </row>
    <row r="149" spans="1:17" ht="54.75" customHeight="1" x14ac:dyDescent="0.2">
      <c r="A149" s="178"/>
      <c r="B149" s="152"/>
      <c r="C149" s="182"/>
      <c r="D149" s="70"/>
      <c r="E149" s="98"/>
      <c r="F149" s="71"/>
      <c r="G149" s="15"/>
      <c r="H149" s="56" t="s">
        <v>143</v>
      </c>
      <c r="I149" s="45" t="s">
        <v>50</v>
      </c>
      <c r="J149" s="88">
        <v>74.8</v>
      </c>
      <c r="K149" s="45" t="s">
        <v>50</v>
      </c>
      <c r="L149" s="88">
        <v>79.3</v>
      </c>
      <c r="M149" s="58">
        <f t="shared" si="30"/>
        <v>113.28571428571428</v>
      </c>
      <c r="N149" s="55">
        <v>70</v>
      </c>
    </row>
    <row r="150" spans="1:17" ht="81" customHeight="1" x14ac:dyDescent="0.2">
      <c r="A150" s="101"/>
      <c r="B150" s="84"/>
      <c r="C150" s="104"/>
      <c r="D150" s="70"/>
      <c r="E150" s="98"/>
      <c r="F150" s="71"/>
      <c r="G150" s="15"/>
      <c r="H150" s="56" t="s">
        <v>175</v>
      </c>
      <c r="I150" s="45" t="s">
        <v>176</v>
      </c>
      <c r="J150" s="45" t="s">
        <v>176</v>
      </c>
      <c r="K150" s="45" t="s">
        <v>176</v>
      </c>
      <c r="L150" s="45" t="s">
        <v>176</v>
      </c>
      <c r="M150" s="58">
        <v>100</v>
      </c>
      <c r="N150" s="45" t="s">
        <v>176</v>
      </c>
    </row>
    <row r="151" spans="1:17" ht="100.5" customHeight="1" x14ac:dyDescent="0.2">
      <c r="A151" s="101"/>
      <c r="B151" s="84"/>
      <c r="C151" s="104"/>
      <c r="D151" s="70"/>
      <c r="E151" s="98"/>
      <c r="F151" s="98"/>
      <c r="G151" s="103"/>
      <c r="H151" s="56" t="s">
        <v>72</v>
      </c>
      <c r="I151" s="88" t="s">
        <v>224</v>
      </c>
      <c r="J151" s="88">
        <v>91.2</v>
      </c>
      <c r="K151" s="88" t="s">
        <v>224</v>
      </c>
      <c r="L151" s="88">
        <v>70.48</v>
      </c>
      <c r="M151" s="58">
        <v>141</v>
      </c>
      <c r="N151" s="88" t="s">
        <v>224</v>
      </c>
    </row>
    <row r="152" spans="1:17" ht="141.75" x14ac:dyDescent="0.2">
      <c r="A152" s="101"/>
      <c r="B152" s="84"/>
      <c r="C152" s="104"/>
      <c r="D152" s="70"/>
      <c r="E152" s="98"/>
      <c r="F152" s="98"/>
      <c r="G152" s="103"/>
      <c r="H152" s="56" t="s">
        <v>166</v>
      </c>
      <c r="I152" s="45" t="s">
        <v>167</v>
      </c>
      <c r="J152" s="88">
        <v>96</v>
      </c>
      <c r="K152" s="45" t="s">
        <v>167</v>
      </c>
      <c r="L152" s="88">
        <v>97.6</v>
      </c>
      <c r="M152" s="58">
        <f t="shared" si="30"/>
        <v>114.8235294117647</v>
      </c>
      <c r="N152" s="55">
        <v>85</v>
      </c>
    </row>
    <row r="153" spans="1:17" ht="67.5" customHeight="1" x14ac:dyDescent="0.2">
      <c r="A153" s="101"/>
      <c r="B153" s="84"/>
      <c r="C153" s="104"/>
      <c r="D153" s="70"/>
      <c r="E153" s="98"/>
      <c r="F153" s="98"/>
      <c r="G153" s="103"/>
      <c r="H153" s="56" t="s">
        <v>168</v>
      </c>
      <c r="I153" s="88" t="s">
        <v>223</v>
      </c>
      <c r="J153" s="88">
        <v>21.9</v>
      </c>
      <c r="K153" s="88" t="s">
        <v>223</v>
      </c>
      <c r="L153" s="88">
        <v>23.7</v>
      </c>
      <c r="M153" s="58">
        <v>237</v>
      </c>
      <c r="N153" s="88" t="s">
        <v>223</v>
      </c>
    </row>
    <row r="154" spans="1:17" ht="102.75" customHeight="1" x14ac:dyDescent="0.2">
      <c r="A154" s="101"/>
      <c r="B154" s="84"/>
      <c r="C154" s="104"/>
      <c r="D154" s="72"/>
      <c r="E154" s="98"/>
      <c r="F154" s="98"/>
      <c r="G154" s="103"/>
      <c r="H154" s="56" t="s">
        <v>73</v>
      </c>
      <c r="I154" s="45" t="s">
        <v>74</v>
      </c>
      <c r="J154" s="88">
        <v>0</v>
      </c>
      <c r="K154" s="45" t="s">
        <v>74</v>
      </c>
      <c r="L154" s="88">
        <v>0</v>
      </c>
      <c r="M154" s="58">
        <v>100</v>
      </c>
      <c r="N154" s="55">
        <v>0</v>
      </c>
    </row>
    <row r="155" spans="1:17" ht="53.25" customHeight="1" x14ac:dyDescent="0.2">
      <c r="A155" s="166">
        <v>6</v>
      </c>
      <c r="B155" s="151" t="s">
        <v>37</v>
      </c>
      <c r="C155" s="176" t="s">
        <v>11</v>
      </c>
      <c r="D155" s="70">
        <v>72385.399999999994</v>
      </c>
      <c r="E155" s="172">
        <f>D155*27.066%</f>
        <v>19591.832363999998</v>
      </c>
      <c r="F155" s="172">
        <f>E155*71.366%</f>
        <v>13981.907084892238</v>
      </c>
      <c r="G155" s="170">
        <f t="shared" si="29"/>
        <v>71.366</v>
      </c>
      <c r="H155" s="56" t="s">
        <v>38</v>
      </c>
      <c r="I155" s="55">
        <v>35150</v>
      </c>
      <c r="J155" s="88">
        <v>35150</v>
      </c>
      <c r="K155" s="55">
        <v>35160</v>
      </c>
      <c r="L155" s="88">
        <v>8238</v>
      </c>
      <c r="M155" s="58">
        <f t="shared" si="30"/>
        <v>23.430034129692835</v>
      </c>
      <c r="N155" s="55">
        <v>35170</v>
      </c>
      <c r="Q155" s="112">
        <v>72385.399999999994</v>
      </c>
    </row>
    <row r="156" spans="1:17" ht="81" customHeight="1" x14ac:dyDescent="0.2">
      <c r="A156" s="167"/>
      <c r="B156" s="175"/>
      <c r="C156" s="177"/>
      <c r="D156" s="70"/>
      <c r="E156" s="174"/>
      <c r="F156" s="174"/>
      <c r="G156" s="171" t="e">
        <f t="shared" si="29"/>
        <v>#DIV/0!</v>
      </c>
      <c r="H156" s="56" t="s">
        <v>39</v>
      </c>
      <c r="I156" s="55">
        <v>64450</v>
      </c>
      <c r="J156" s="55">
        <v>64450</v>
      </c>
      <c r="K156" s="55">
        <v>64460</v>
      </c>
      <c r="L156" s="55">
        <v>15745</v>
      </c>
      <c r="M156" s="58">
        <f t="shared" si="30"/>
        <v>24.42600062053987</v>
      </c>
      <c r="N156" s="55">
        <v>64470</v>
      </c>
    </row>
    <row r="157" spans="1:17" ht="66" customHeight="1" x14ac:dyDescent="0.2">
      <c r="A157" s="94">
        <v>7</v>
      </c>
      <c r="B157" s="189" t="s">
        <v>19</v>
      </c>
      <c r="C157" s="24" t="s">
        <v>11</v>
      </c>
      <c r="D157" s="179">
        <v>34104.332599118898</v>
      </c>
      <c r="E157" s="97">
        <f>D157*27.066%</f>
        <v>9230.6786612775213</v>
      </c>
      <c r="F157" s="97">
        <f>E157*71.366%</f>
        <v>6587.5661334073156</v>
      </c>
      <c r="G157" s="54">
        <f t="shared" si="29"/>
        <v>71.366</v>
      </c>
      <c r="H157" s="37" t="s">
        <v>134</v>
      </c>
      <c r="I157" s="88">
        <v>90</v>
      </c>
      <c r="J157" s="88">
        <v>90</v>
      </c>
      <c r="K157" s="88">
        <v>90</v>
      </c>
      <c r="L157" s="88"/>
      <c r="M157" s="88"/>
      <c r="N157" s="88">
        <v>90</v>
      </c>
      <c r="Q157" s="112">
        <v>34104.332599118898</v>
      </c>
    </row>
    <row r="158" spans="1:17" ht="288.75" customHeight="1" x14ac:dyDescent="0.2">
      <c r="A158" s="16"/>
      <c r="B158" s="190"/>
      <c r="C158" s="26"/>
      <c r="D158" s="179"/>
      <c r="E158" s="73"/>
      <c r="F158" s="71"/>
      <c r="G158" s="19"/>
      <c r="H158" s="46" t="s">
        <v>75</v>
      </c>
      <c r="I158" s="55">
        <v>100</v>
      </c>
      <c r="J158" s="55">
        <v>100</v>
      </c>
      <c r="K158" s="55">
        <v>100</v>
      </c>
      <c r="L158" s="55">
        <v>100</v>
      </c>
      <c r="M158" s="55">
        <f>L158/K158*100</f>
        <v>100</v>
      </c>
      <c r="N158" s="55">
        <v>100</v>
      </c>
    </row>
    <row r="159" spans="1:17" ht="321" customHeight="1" x14ac:dyDescent="0.2">
      <c r="A159" s="16"/>
      <c r="B159" s="25"/>
      <c r="C159" s="26"/>
      <c r="D159" s="179"/>
      <c r="E159" s="73"/>
      <c r="F159" s="73"/>
      <c r="G159" s="19"/>
      <c r="H159" s="47" t="s">
        <v>76</v>
      </c>
      <c r="I159" s="55">
        <v>100</v>
      </c>
      <c r="J159" s="55">
        <v>100</v>
      </c>
      <c r="K159" s="55">
        <v>100</v>
      </c>
      <c r="L159" s="55">
        <v>100</v>
      </c>
      <c r="M159" s="55">
        <f>L159/K159*100</f>
        <v>100</v>
      </c>
      <c r="N159" s="55">
        <v>100</v>
      </c>
    </row>
    <row r="160" spans="1:17" ht="353.25" customHeight="1" x14ac:dyDescent="0.2">
      <c r="A160" s="16"/>
      <c r="B160" s="25"/>
      <c r="C160" s="26"/>
      <c r="D160" s="179"/>
      <c r="E160" s="73"/>
      <c r="F160" s="73"/>
      <c r="G160" s="19"/>
      <c r="H160" s="47" t="s">
        <v>77</v>
      </c>
      <c r="I160" s="55">
        <v>100</v>
      </c>
      <c r="J160" s="55">
        <v>100</v>
      </c>
      <c r="K160" s="55">
        <v>100</v>
      </c>
      <c r="L160" s="55">
        <v>100</v>
      </c>
      <c r="M160" s="55">
        <f>L160/K160*100</f>
        <v>100</v>
      </c>
      <c r="N160" s="55">
        <v>100</v>
      </c>
    </row>
    <row r="161" spans="1:18" ht="97.5" customHeight="1" x14ac:dyDescent="0.2">
      <c r="A161" s="16"/>
      <c r="B161" s="25"/>
      <c r="C161" s="26"/>
      <c r="D161" s="179"/>
      <c r="E161" s="73"/>
      <c r="F161" s="73"/>
      <c r="G161" s="19"/>
      <c r="H161" s="22" t="s">
        <v>78</v>
      </c>
      <c r="I161" s="55">
        <v>100</v>
      </c>
      <c r="J161" s="55">
        <v>100</v>
      </c>
      <c r="K161" s="55">
        <v>100</v>
      </c>
      <c r="L161" s="55">
        <v>100</v>
      </c>
      <c r="M161" s="55">
        <f>L161/K161*100</f>
        <v>100</v>
      </c>
      <c r="N161" s="55">
        <v>100</v>
      </c>
    </row>
    <row r="162" spans="1:18" ht="69" customHeight="1" x14ac:dyDescent="0.2">
      <c r="A162" s="16"/>
      <c r="B162" s="25"/>
      <c r="C162" s="26"/>
      <c r="D162" s="179"/>
      <c r="E162" s="73"/>
      <c r="F162" s="73"/>
      <c r="G162" s="19"/>
      <c r="H162" s="56" t="s">
        <v>142</v>
      </c>
      <c r="I162" s="88">
        <v>100</v>
      </c>
      <c r="J162" s="88">
        <v>100</v>
      </c>
      <c r="K162" s="88">
        <v>100</v>
      </c>
      <c r="L162" s="88"/>
      <c r="M162" s="88"/>
      <c r="N162" s="88">
        <v>100</v>
      </c>
    </row>
    <row r="163" spans="1:18" ht="114" customHeight="1" x14ac:dyDescent="0.2">
      <c r="A163" s="16"/>
      <c r="B163" s="25"/>
      <c r="C163" s="26"/>
      <c r="D163" s="179"/>
      <c r="E163" s="73"/>
      <c r="F163" s="73"/>
      <c r="G163" s="19"/>
      <c r="H163" s="56" t="s">
        <v>135</v>
      </c>
      <c r="I163" s="88">
        <v>8</v>
      </c>
      <c r="J163" s="88">
        <v>17.260000000000002</v>
      </c>
      <c r="K163" s="88" t="s">
        <v>222</v>
      </c>
      <c r="L163" s="88"/>
      <c r="M163" s="58"/>
      <c r="N163" s="88" t="s">
        <v>222</v>
      </c>
    </row>
    <row r="164" spans="1:18" ht="113.25" customHeight="1" x14ac:dyDescent="0.2">
      <c r="A164" s="16"/>
      <c r="B164" s="25"/>
      <c r="C164" s="26"/>
      <c r="D164" s="179"/>
      <c r="E164" s="73"/>
      <c r="F164" s="73"/>
      <c r="G164" s="19"/>
      <c r="H164" s="56" t="s">
        <v>174</v>
      </c>
      <c r="I164" s="88">
        <v>15</v>
      </c>
      <c r="J164" s="88">
        <v>36.5</v>
      </c>
      <c r="K164" s="88" t="s">
        <v>221</v>
      </c>
      <c r="L164" s="88"/>
      <c r="M164" s="58"/>
      <c r="N164" s="88" t="s">
        <v>221</v>
      </c>
    </row>
    <row r="165" spans="1:18" ht="94.5" customHeight="1" x14ac:dyDescent="0.2">
      <c r="A165" s="17"/>
      <c r="B165" s="23"/>
      <c r="C165" s="27"/>
      <c r="D165" s="179"/>
      <c r="E165" s="69"/>
      <c r="F165" s="69"/>
      <c r="G165" s="20"/>
      <c r="H165" s="56" t="s">
        <v>225</v>
      </c>
      <c r="I165" s="88">
        <v>100</v>
      </c>
      <c r="J165" s="88">
        <v>100</v>
      </c>
      <c r="K165" s="88">
        <v>100</v>
      </c>
      <c r="L165" s="88"/>
      <c r="M165" s="88"/>
      <c r="N165" s="88">
        <v>100</v>
      </c>
    </row>
    <row r="166" spans="1:18" ht="111.75" customHeight="1" x14ac:dyDescent="0.2">
      <c r="A166" s="110">
        <f>A157+1</f>
        <v>8</v>
      </c>
      <c r="B166" s="38" t="s">
        <v>20</v>
      </c>
      <c r="C166" s="4" t="s">
        <v>11</v>
      </c>
      <c r="D166" s="70">
        <v>8365.2136563876647</v>
      </c>
      <c r="E166" s="60">
        <f>D166*27.066%</f>
        <v>2264.1287282378853</v>
      </c>
      <c r="F166" s="60">
        <f>E166*71.366%</f>
        <v>1615.8181081942491</v>
      </c>
      <c r="G166" s="33">
        <f t="shared" si="29"/>
        <v>71.366</v>
      </c>
      <c r="H166" s="37" t="s">
        <v>178</v>
      </c>
      <c r="I166" s="67">
        <v>167.01</v>
      </c>
      <c r="J166" s="67">
        <v>261.10000000000002</v>
      </c>
      <c r="K166" s="67">
        <v>161.49</v>
      </c>
      <c r="L166" s="67"/>
      <c r="M166" s="67"/>
      <c r="N166" s="67">
        <v>164.81</v>
      </c>
    </row>
    <row r="167" spans="1:18" ht="99.75" customHeight="1" x14ac:dyDescent="0.2">
      <c r="A167" s="110">
        <v>9</v>
      </c>
      <c r="B167" s="38" t="s">
        <v>101</v>
      </c>
      <c r="C167" s="4" t="s">
        <v>53</v>
      </c>
      <c r="D167" s="60">
        <v>227474.3</v>
      </c>
      <c r="E167" s="60">
        <v>2700</v>
      </c>
      <c r="F167" s="60">
        <v>2700</v>
      </c>
      <c r="G167" s="33">
        <f t="shared" si="29"/>
        <v>100</v>
      </c>
      <c r="H167" s="22" t="s">
        <v>179</v>
      </c>
      <c r="I167" s="64">
        <v>45</v>
      </c>
      <c r="J167" s="64">
        <v>45</v>
      </c>
      <c r="K167" s="64">
        <v>45</v>
      </c>
      <c r="L167" s="64">
        <v>44</v>
      </c>
      <c r="M167" s="74">
        <f t="shared" ref="M167" si="31">L167/K167*100</f>
        <v>97.777777777777771</v>
      </c>
      <c r="N167" s="64">
        <v>45</v>
      </c>
    </row>
    <row r="168" spans="1:18" ht="114" customHeight="1" x14ac:dyDescent="0.2">
      <c r="A168" s="117"/>
      <c r="B168" s="118" t="s">
        <v>211</v>
      </c>
      <c r="C168" s="4"/>
      <c r="D168" s="62">
        <f>SUM(D169:D170)</f>
        <v>31796.21</v>
      </c>
      <c r="E168" s="62">
        <f t="shared" ref="E168:F168" si="32">SUM(E169:E170)</f>
        <v>31796.21</v>
      </c>
      <c r="F168" s="62">
        <f t="shared" si="32"/>
        <v>0</v>
      </c>
      <c r="G168" s="11"/>
      <c r="H168" s="22"/>
      <c r="I168" s="64"/>
      <c r="J168" s="64"/>
      <c r="K168" s="64"/>
      <c r="L168" s="64"/>
      <c r="M168" s="74"/>
      <c r="N168" s="64"/>
    </row>
    <row r="169" spans="1:18" ht="142.5" customHeight="1" x14ac:dyDescent="0.2">
      <c r="A169" s="110">
        <v>1</v>
      </c>
      <c r="B169" s="38" t="s">
        <v>212</v>
      </c>
      <c r="C169" s="4" t="s">
        <v>214</v>
      </c>
      <c r="D169" s="60">
        <v>19763.36</v>
      </c>
      <c r="E169" s="60">
        <v>19763.36</v>
      </c>
      <c r="F169" s="60">
        <v>0</v>
      </c>
      <c r="G169" s="33">
        <v>0</v>
      </c>
      <c r="H169" s="22" t="s">
        <v>216</v>
      </c>
      <c r="I169" s="64" t="s">
        <v>25</v>
      </c>
      <c r="J169" s="64" t="s">
        <v>25</v>
      </c>
      <c r="K169" s="64">
        <v>1</v>
      </c>
      <c r="L169" s="64"/>
      <c r="M169" s="74"/>
      <c r="N169" s="64" t="s">
        <v>25</v>
      </c>
    </row>
    <row r="170" spans="1:18" ht="147" customHeight="1" x14ac:dyDescent="0.2">
      <c r="A170" s="110">
        <v>2</v>
      </c>
      <c r="B170" s="38" t="s">
        <v>213</v>
      </c>
      <c r="C170" s="4" t="s">
        <v>215</v>
      </c>
      <c r="D170" s="60">
        <v>12032.85</v>
      </c>
      <c r="E170" s="60">
        <v>12032.85</v>
      </c>
      <c r="F170" s="60">
        <v>0</v>
      </c>
      <c r="G170" s="33">
        <v>0</v>
      </c>
      <c r="H170" s="22" t="s">
        <v>217</v>
      </c>
      <c r="I170" s="64" t="s">
        <v>25</v>
      </c>
      <c r="J170" s="64" t="s">
        <v>25</v>
      </c>
      <c r="K170" s="64">
        <v>1</v>
      </c>
      <c r="L170" s="64"/>
      <c r="M170" s="74"/>
      <c r="N170" s="64" t="s">
        <v>25</v>
      </c>
    </row>
    <row r="171" spans="1:18" ht="28.5" customHeight="1" x14ac:dyDescent="0.2">
      <c r="A171" s="80" t="s">
        <v>23</v>
      </c>
      <c r="B171" s="48"/>
      <c r="C171" s="77" t="s">
        <v>41</v>
      </c>
      <c r="D171" s="78">
        <f>SUM(D172:D174)</f>
        <v>942977.06994999992</v>
      </c>
      <c r="E171" s="78">
        <f>SUM(E172:E174)</f>
        <v>178151.88990999997</v>
      </c>
      <c r="F171" s="78">
        <f>SUM(F172:F174)</f>
        <v>69304.44671158139</v>
      </c>
      <c r="G171" s="79">
        <f t="shared" si="29"/>
        <v>38.901886893590124</v>
      </c>
      <c r="H171" s="65"/>
      <c r="I171" s="75"/>
      <c r="J171" s="75"/>
      <c r="K171" s="75"/>
      <c r="L171" s="75"/>
      <c r="M171" s="111"/>
      <c r="N171" s="75"/>
    </row>
    <row r="172" spans="1:18" ht="47.25" customHeight="1" x14ac:dyDescent="0.2">
      <c r="A172" s="49"/>
      <c r="B172" s="50"/>
      <c r="C172" s="4" t="s">
        <v>16</v>
      </c>
      <c r="D172" s="66">
        <f>D69+D126</f>
        <v>91493.799999999988</v>
      </c>
      <c r="E172" s="66">
        <f>E69+E126</f>
        <v>3416.6</v>
      </c>
      <c r="F172" s="66">
        <f>F69+F126</f>
        <v>3416.6</v>
      </c>
      <c r="G172" s="33">
        <f t="shared" si="29"/>
        <v>100</v>
      </c>
      <c r="H172" s="76"/>
      <c r="I172" s="75"/>
      <c r="J172" s="75"/>
      <c r="K172" s="75"/>
      <c r="L172" s="75"/>
      <c r="M172" s="111"/>
      <c r="N172" s="75"/>
    </row>
    <row r="173" spans="1:18" ht="50.25" customHeight="1" x14ac:dyDescent="0.2">
      <c r="A173" s="49"/>
      <c r="B173" s="50"/>
      <c r="C173" s="4" t="s">
        <v>11</v>
      </c>
      <c r="D173" s="66">
        <f>SUM(D13,D38,D46,D70,D116,D127,D133,D168)</f>
        <v>624008.96994999982</v>
      </c>
      <c r="E173" s="66">
        <f>SUM(E13,E38,E46,E70,E116,E127,E133,E168)</f>
        <v>172035.28990999996</v>
      </c>
      <c r="F173" s="66">
        <f>SUM(F13,F38,F46,F70,F116,F127,F133,F168)</f>
        <v>63187.846711581384</v>
      </c>
      <c r="G173" s="33">
        <f t="shared" si="29"/>
        <v>36.729584229281109</v>
      </c>
      <c r="H173" s="76"/>
      <c r="I173" s="75"/>
      <c r="J173" s="75"/>
      <c r="K173" s="75"/>
      <c r="L173" s="75"/>
      <c r="M173" s="111"/>
      <c r="N173" s="75"/>
    </row>
    <row r="174" spans="1:18" ht="32.25" customHeight="1" x14ac:dyDescent="0.2">
      <c r="A174" s="49"/>
      <c r="B174" s="50"/>
      <c r="C174" s="4" t="s">
        <v>53</v>
      </c>
      <c r="D174" s="60">
        <f>SUM(D167)</f>
        <v>227474.3</v>
      </c>
      <c r="E174" s="60">
        <f t="shared" ref="E174:F174" si="33">SUM(E167)</f>
        <v>2700</v>
      </c>
      <c r="F174" s="60">
        <f t="shared" si="33"/>
        <v>2700</v>
      </c>
      <c r="G174" s="33">
        <f t="shared" si="29"/>
        <v>100</v>
      </c>
      <c r="H174" s="76"/>
      <c r="I174" s="75"/>
      <c r="J174" s="75"/>
      <c r="K174" s="75"/>
      <c r="L174" s="75"/>
      <c r="M174" s="111"/>
      <c r="N174" s="75"/>
      <c r="P174" s="112">
        <f>SUM(P167)</f>
        <v>0</v>
      </c>
      <c r="Q174" s="112">
        <f t="shared" ref="Q174:R174" si="34">SUM(Q167)</f>
        <v>0</v>
      </c>
      <c r="R174" s="112">
        <f t="shared" si="34"/>
        <v>0</v>
      </c>
    </row>
    <row r="175" spans="1:18" ht="18.75" customHeight="1" x14ac:dyDescent="0.2">
      <c r="A175" s="187" t="s">
        <v>226</v>
      </c>
      <c r="B175" s="187"/>
      <c r="C175" s="187"/>
      <c r="D175" s="187"/>
      <c r="E175" s="187"/>
      <c r="F175" s="187"/>
      <c r="G175" s="187"/>
      <c r="H175" s="187"/>
      <c r="I175" s="187"/>
      <c r="J175" s="187"/>
      <c r="K175" s="187"/>
      <c r="L175" s="187"/>
      <c r="M175" s="187"/>
      <c r="N175" s="187"/>
    </row>
    <row r="176" spans="1:18" ht="74.25" customHeight="1" x14ac:dyDescent="0.2">
      <c r="A176" s="184" t="s">
        <v>248</v>
      </c>
      <c r="B176" s="184"/>
      <c r="C176" s="184"/>
      <c r="D176" s="184"/>
      <c r="E176" s="184"/>
      <c r="F176" s="184"/>
      <c r="G176" s="184"/>
      <c r="H176" s="184"/>
      <c r="I176" s="184"/>
      <c r="J176" s="184"/>
      <c r="K176" s="184"/>
      <c r="L176" s="184"/>
      <c r="M176" s="184"/>
      <c r="N176" s="184"/>
    </row>
    <row r="177" spans="1:14" ht="19.5" customHeight="1" x14ac:dyDescent="0.2">
      <c r="A177" s="34"/>
      <c r="B177" s="13"/>
      <c r="C177" s="13"/>
      <c r="D177" s="30"/>
      <c r="E177" s="30"/>
      <c r="F177" s="30"/>
      <c r="G177" s="13"/>
      <c r="H177" s="13"/>
      <c r="I177" s="13"/>
      <c r="J177" s="13"/>
      <c r="K177" s="13"/>
      <c r="L177" s="13"/>
      <c r="M177" s="13"/>
      <c r="N177" s="13"/>
    </row>
    <row r="178" spans="1:14" ht="18.75" x14ac:dyDescent="0.2">
      <c r="A178" s="184"/>
      <c r="B178" s="184"/>
      <c r="C178" s="184"/>
      <c r="D178" s="184"/>
      <c r="E178" s="184"/>
      <c r="F178" s="184"/>
      <c r="G178" s="184"/>
      <c r="H178" s="184"/>
      <c r="I178" s="184"/>
      <c r="J178" s="184"/>
      <c r="K178" s="184"/>
      <c r="L178" s="184"/>
      <c r="M178" s="184"/>
      <c r="N178" s="184"/>
    </row>
  </sheetData>
  <autoFilter ref="C1:C178"/>
  <mergeCells count="164">
    <mergeCell ref="A71:A75"/>
    <mergeCell ref="B71:B75"/>
    <mergeCell ref="C71:C75"/>
    <mergeCell ref="D71:D75"/>
    <mergeCell ref="E71:E75"/>
    <mergeCell ref="F71:F75"/>
    <mergeCell ref="A96:A97"/>
    <mergeCell ref="A98:A99"/>
    <mergeCell ref="A100:A101"/>
    <mergeCell ref="A90:A91"/>
    <mergeCell ref="A92:A93"/>
    <mergeCell ref="A94:A95"/>
    <mergeCell ref="A78:A79"/>
    <mergeCell ref="A68:A70"/>
    <mergeCell ref="H47:H50"/>
    <mergeCell ref="A102:A103"/>
    <mergeCell ref="A104:A105"/>
    <mergeCell ref="A106:A107"/>
    <mergeCell ref="A108:A109"/>
    <mergeCell ref="A110:A111"/>
    <mergeCell ref="A82:A83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A84:A85"/>
    <mergeCell ref="J59:J67"/>
    <mergeCell ref="K59:K67"/>
    <mergeCell ref="L59:L67"/>
    <mergeCell ref="M59:M67"/>
    <mergeCell ref="N59:N67"/>
    <mergeCell ref="G71:G75"/>
    <mergeCell ref="H59:H67"/>
    <mergeCell ref="I59:I67"/>
    <mergeCell ref="B68:B70"/>
    <mergeCell ref="A125:A127"/>
    <mergeCell ref="B123:B124"/>
    <mergeCell ref="N129:N130"/>
    <mergeCell ref="N76:N77"/>
    <mergeCell ref="K76:K77"/>
    <mergeCell ref="E117:E118"/>
    <mergeCell ref="F117:F118"/>
    <mergeCell ref="D117:D118"/>
    <mergeCell ref="D123:D124"/>
    <mergeCell ref="D119:D122"/>
    <mergeCell ref="M76:M77"/>
    <mergeCell ref="M78:M79"/>
    <mergeCell ref="G117:G118"/>
    <mergeCell ref="G123:G124"/>
    <mergeCell ref="G119:G122"/>
    <mergeCell ref="E123:E124"/>
    <mergeCell ref="F123:F124"/>
    <mergeCell ref="E119:E122"/>
    <mergeCell ref="F119:F122"/>
    <mergeCell ref="L76:L77"/>
    <mergeCell ref="I76:I77"/>
    <mergeCell ref="H76:H77"/>
    <mergeCell ref="J76:J77"/>
    <mergeCell ref="H78:H79"/>
    <mergeCell ref="C117:C118"/>
    <mergeCell ref="B76:B77"/>
    <mergeCell ref="B78:B79"/>
    <mergeCell ref="A76:A77"/>
    <mergeCell ref="A80:A81"/>
    <mergeCell ref="B80:B81"/>
    <mergeCell ref="A119:A122"/>
    <mergeCell ref="B119:B122"/>
    <mergeCell ref="C123:C124"/>
    <mergeCell ref="C119:C122"/>
    <mergeCell ref="B117:B118"/>
    <mergeCell ref="A86:A87"/>
    <mergeCell ref="A88:A89"/>
    <mergeCell ref="A178:N178"/>
    <mergeCell ref="J129:J130"/>
    <mergeCell ref="L129:L130"/>
    <mergeCell ref="H129:H130"/>
    <mergeCell ref="I129:I130"/>
    <mergeCell ref="K129:K130"/>
    <mergeCell ref="A175:N175"/>
    <mergeCell ref="M129:M130"/>
    <mergeCell ref="A176:N176"/>
    <mergeCell ref="B157:B158"/>
    <mergeCell ref="F155:F156"/>
    <mergeCell ref="E145:E146"/>
    <mergeCell ref="B141:B144"/>
    <mergeCell ref="E135:E136"/>
    <mergeCell ref="G141:G144"/>
    <mergeCell ref="A135:A136"/>
    <mergeCell ref="B135:B136"/>
    <mergeCell ref="E141:E144"/>
    <mergeCell ref="F141:F144"/>
    <mergeCell ref="F135:F136"/>
    <mergeCell ref="C137:C140"/>
    <mergeCell ref="D137:D140"/>
    <mergeCell ref="C135:C136"/>
    <mergeCell ref="D157:D165"/>
    <mergeCell ref="A155:A156"/>
    <mergeCell ref="B125:B127"/>
    <mergeCell ref="B129:B130"/>
    <mergeCell ref="G155:G156"/>
    <mergeCell ref="F137:F140"/>
    <mergeCell ref="E155:E156"/>
    <mergeCell ref="B155:B156"/>
    <mergeCell ref="C155:C156"/>
    <mergeCell ref="B148:B149"/>
    <mergeCell ref="A148:A149"/>
    <mergeCell ref="D145:D147"/>
    <mergeCell ref="G135:G136"/>
    <mergeCell ref="G137:G140"/>
    <mergeCell ref="A145:A147"/>
    <mergeCell ref="A137:A140"/>
    <mergeCell ref="A141:A144"/>
    <mergeCell ref="F145:F146"/>
    <mergeCell ref="C148:C149"/>
    <mergeCell ref="D135:D136"/>
    <mergeCell ref="D141:D144"/>
    <mergeCell ref="E137:E140"/>
    <mergeCell ref="C141:C144"/>
    <mergeCell ref="B137:B140"/>
    <mergeCell ref="A129:A130"/>
    <mergeCell ref="B4:E4"/>
    <mergeCell ref="B5:E5"/>
    <mergeCell ref="B6:E6"/>
    <mergeCell ref="B7:E7"/>
    <mergeCell ref="H9:H11"/>
    <mergeCell ref="N10:N11"/>
    <mergeCell ref="I9:N9"/>
    <mergeCell ref="M10:M11"/>
    <mergeCell ref="I10:J10"/>
    <mergeCell ref="K10:L10"/>
    <mergeCell ref="G9:G11"/>
    <mergeCell ref="H26:H34"/>
    <mergeCell ref="I26:I34"/>
    <mergeCell ref="J26:J34"/>
    <mergeCell ref="K26:K34"/>
    <mergeCell ref="L26:L34"/>
    <mergeCell ref="M26:M34"/>
    <mergeCell ref="F4:N4"/>
    <mergeCell ref="F5:N5"/>
    <mergeCell ref="F6:N6"/>
    <mergeCell ref="F7:N7"/>
    <mergeCell ref="F9:F11"/>
    <mergeCell ref="N26:N34"/>
    <mergeCell ref="A9:A11"/>
    <mergeCell ref="C9:C11"/>
    <mergeCell ref="E9:E11"/>
    <mergeCell ref="B9:B11"/>
    <mergeCell ref="D9:D11"/>
    <mergeCell ref="N16:N19"/>
    <mergeCell ref="I16:I19"/>
    <mergeCell ref="K16:K19"/>
    <mergeCell ref="L16:L19"/>
    <mergeCell ref="M16:M19"/>
  </mergeCells>
  <phoneticPr fontId="3" type="noConversion"/>
  <printOptions horizontalCentered="1"/>
  <pageMargins left="0.19685039370078741" right="0.27559055118110237" top="0.39370078740157483" bottom="0.39370078740157483" header="0" footer="0.31496062992125984"/>
  <pageSetup paperSize="9" scale="64" orientation="landscape" r:id="rId1"/>
  <headerFooter alignWithMargins="0">
    <oddFooter>Страница &amp;P</oddFooter>
  </headerFooter>
  <ignoredErrors>
    <ignoredError sqref="D133 F133" formulaRange="1"/>
    <ignoredError sqref="K154 I154 K152 I149:K149 M152:N1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лист</vt:lpstr>
      <vt:lpstr>'1 лист'!Заголовки_для_печати</vt:lpstr>
      <vt:lpstr>'1 лист'!Область_печати</vt:lpstr>
    </vt:vector>
  </TitlesOfParts>
  <Company>Ecologi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Shlyahtina</dc:creator>
  <cp:lastModifiedBy>413-User2</cp:lastModifiedBy>
  <cp:lastPrinted>2019-04-30T11:48:42Z</cp:lastPrinted>
  <dcterms:created xsi:type="dcterms:W3CDTF">2010-02-19T07:22:40Z</dcterms:created>
  <dcterms:modified xsi:type="dcterms:W3CDTF">2019-04-30T15:24:49Z</dcterms:modified>
</cp:coreProperties>
</file>