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3-User2\Desktop\"/>
    </mc:Choice>
  </mc:AlternateContent>
  <bookViews>
    <workbookView xWindow="120" yWindow="105" windowWidth="15180" windowHeight="8835" tabRatio="463"/>
  </bookViews>
  <sheets>
    <sheet name="1 лист" sheetId="10" r:id="rId1"/>
  </sheets>
  <definedNames>
    <definedName name="_xlnm._FilterDatabase" localSheetId="0" hidden="1">'1 лист'!$C$1:$C$141</definedName>
    <definedName name="_xlnm.Print_Titles" localSheetId="0">'1 лист'!$9:$12</definedName>
    <definedName name="_xlnm.Print_Area" localSheetId="0">'1 лист'!$A$1:$N$140</definedName>
  </definedNames>
  <calcPr calcId="162913"/>
</workbook>
</file>

<file path=xl/calcChain.xml><?xml version="1.0" encoding="utf-8"?>
<calcChain xmlns="http://schemas.openxmlformats.org/spreadsheetml/2006/main">
  <c r="E117" i="10" l="1"/>
  <c r="F117" i="10" s="1"/>
  <c r="E132" i="10"/>
  <c r="F132" i="10" s="1"/>
  <c r="E123" i="10"/>
  <c r="F123" i="10" s="1"/>
  <c r="E121" i="10"/>
  <c r="F121" i="10" s="1"/>
  <c r="E114" i="10"/>
  <c r="F114" i="10" s="1"/>
  <c r="E112" i="10"/>
  <c r="F112" i="10" s="1"/>
  <c r="E110" i="10"/>
  <c r="F110" i="10" s="1"/>
  <c r="E108" i="10"/>
  <c r="F108" i="10" s="1"/>
  <c r="E106" i="10"/>
  <c r="F106" i="10" s="1"/>
  <c r="E104" i="10"/>
  <c r="F104" i="10" s="1"/>
  <c r="F97" i="10" l="1"/>
  <c r="E97" i="10"/>
  <c r="M88" i="10"/>
  <c r="F88" i="10"/>
  <c r="E88" i="10"/>
  <c r="E73" i="10" l="1"/>
  <c r="E66" i="10" s="1"/>
  <c r="F73" i="10"/>
  <c r="F66" i="10" s="1"/>
  <c r="D73" i="10"/>
  <c r="D66" i="10" s="1"/>
  <c r="E72" i="10"/>
  <c r="E65" i="10" s="1"/>
  <c r="F72" i="10"/>
  <c r="F65" i="10" s="1"/>
  <c r="D72" i="10"/>
  <c r="D65" i="10" s="1"/>
  <c r="G70" i="10" l="1"/>
  <c r="F59" i="10" l="1"/>
  <c r="A50" i="10"/>
  <c r="A51" i="10" s="1"/>
  <c r="A52" i="10" s="1"/>
  <c r="G52" i="10"/>
  <c r="G42" i="10" l="1"/>
  <c r="M25" i="10"/>
  <c r="M24" i="10"/>
  <c r="M26" i="10"/>
  <c r="M16" i="10"/>
  <c r="M15" i="10"/>
  <c r="E40" i="10"/>
  <c r="F40" i="10"/>
  <c r="D40" i="10"/>
  <c r="E35" i="10"/>
  <c r="E33" i="10"/>
  <c r="E31" i="10"/>
  <c r="E29" i="10"/>
  <c r="E28" i="10"/>
  <c r="E27" i="10"/>
  <c r="E26" i="10"/>
  <c r="E25" i="10"/>
  <c r="E24" i="10"/>
  <c r="E16" i="10"/>
  <c r="E18" i="10"/>
  <c r="G18" i="10" s="1"/>
  <c r="E19" i="10"/>
  <c r="E20" i="10"/>
  <c r="E21" i="10"/>
  <c r="G21" i="10" s="1"/>
  <c r="E22" i="10"/>
  <c r="G22" i="10" s="1"/>
  <c r="E15" i="10"/>
  <c r="F32" i="10"/>
  <c r="E32" i="10"/>
  <c r="G23" i="10"/>
  <c r="E103" i="10" l="1"/>
  <c r="F103" i="10"/>
  <c r="D103" i="10"/>
  <c r="G133" i="10"/>
  <c r="M68" i="10"/>
  <c r="M67" i="10"/>
  <c r="G103" i="10" l="1"/>
  <c r="M93" i="10"/>
  <c r="E102" i="10"/>
  <c r="E85" i="10"/>
  <c r="F85" i="10" l="1"/>
  <c r="F102" i="10"/>
  <c r="D102" i="10"/>
  <c r="G82" i="10"/>
  <c r="G80" i="10"/>
  <c r="G81" i="10"/>
  <c r="E13" i="10" l="1"/>
  <c r="D13" i="10"/>
  <c r="G15" i="10" l="1"/>
  <c r="F13" i="10" l="1"/>
  <c r="G137" i="10" l="1"/>
  <c r="G83" i="10" l="1"/>
  <c r="G71" i="10"/>
  <c r="G16" i="10"/>
  <c r="G17" i="10"/>
  <c r="G41" i="10"/>
  <c r="G30" i="10" l="1"/>
  <c r="G29" i="10"/>
  <c r="G20" i="10"/>
  <c r="M124" i="10"/>
  <c r="M125" i="10"/>
  <c r="M126" i="10"/>
  <c r="M127" i="10"/>
  <c r="M119" i="10"/>
  <c r="M118" i="10"/>
  <c r="M117" i="10"/>
  <c r="M115" i="10"/>
  <c r="M114" i="10"/>
  <c r="M113" i="10"/>
  <c r="M112" i="10"/>
  <c r="M111" i="10"/>
  <c r="M110" i="10"/>
  <c r="G66" i="10"/>
  <c r="E64" i="10"/>
  <c r="D64" i="10"/>
  <c r="A53" i="10"/>
  <c r="A54" i="10" s="1"/>
  <c r="E48" i="10"/>
  <c r="F48" i="10"/>
  <c r="D48" i="10"/>
  <c r="A55" i="10" l="1"/>
  <c r="A56" i="10" s="1"/>
  <c r="A57" i="10" s="1"/>
  <c r="A58" i="10" s="1"/>
  <c r="A59" i="10" s="1"/>
  <c r="A60" i="10" s="1"/>
  <c r="A61" i="10" s="1"/>
  <c r="A62" i="10" s="1"/>
  <c r="A63" i="10" s="1"/>
  <c r="F64" i="10"/>
  <c r="G64" i="10" s="1"/>
  <c r="G40" i="10"/>
  <c r="A15" i="10" l="1"/>
  <c r="A16" i="10" s="1"/>
  <c r="A17" i="10" s="1"/>
  <c r="A18" i="10" s="1"/>
  <c r="A19" i="10" s="1"/>
  <c r="A20" i="10" s="1"/>
  <c r="A21" i="10" s="1"/>
  <c r="A22" i="10" s="1"/>
  <c r="F96" i="10"/>
  <c r="F136" i="10" s="1"/>
  <c r="A23" i="10" l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G34" i="10"/>
  <c r="G19" i="10"/>
  <c r="G113" i="10" l="1"/>
  <c r="G112" i="10"/>
  <c r="G111" i="10"/>
  <c r="G109" i="10"/>
  <c r="G108" i="10"/>
  <c r="G107" i="10"/>
  <c r="G105" i="10"/>
  <c r="G100" i="10"/>
  <c r="G99" i="10"/>
  <c r="G98" i="10"/>
  <c r="G97" i="10"/>
  <c r="G92" i="10"/>
  <c r="G88" i="10"/>
  <c r="G86" i="10"/>
  <c r="G32" i="10"/>
  <c r="M122" i="10" l="1"/>
  <c r="M121" i="10"/>
  <c r="M105" i="10"/>
  <c r="M104" i="10"/>
  <c r="M27" i="10" l="1"/>
  <c r="G122" i="10"/>
  <c r="G104" i="10" l="1"/>
  <c r="G110" i="10"/>
  <c r="G117" i="10"/>
  <c r="G132" i="10"/>
  <c r="G106" i="10"/>
  <c r="G114" i="10"/>
  <c r="G123" i="10"/>
  <c r="G121" i="10"/>
  <c r="G25" i="10" l="1"/>
  <c r="G28" i="10"/>
  <c r="G24" i="10"/>
  <c r="G33" i="10"/>
  <c r="G27" i="10"/>
  <c r="G26" i="10"/>
  <c r="G31" i="10"/>
  <c r="D85" i="10" l="1"/>
  <c r="G85" i="10" l="1"/>
  <c r="G102" i="10" l="1"/>
  <c r="E95" i="10"/>
  <c r="E135" i="10" s="1"/>
  <c r="F95" i="10"/>
  <c r="E96" i="10"/>
  <c r="E136" i="10" s="1"/>
  <c r="D95" i="10"/>
  <c r="D135" i="10" s="1"/>
  <c r="D96" i="10"/>
  <c r="D136" i="10" s="1"/>
  <c r="A42" i="10"/>
  <c r="A132" i="10"/>
  <c r="A97" i="10"/>
  <c r="A98" i="10" s="1"/>
  <c r="A100" i="10" s="1"/>
  <c r="A101" i="10" s="1"/>
  <c r="A86" i="10"/>
  <c r="F135" i="10" l="1"/>
  <c r="F134" i="10" s="1"/>
  <c r="E134" i="10"/>
  <c r="G96" i="10"/>
  <c r="G95" i="10"/>
  <c r="F94" i="10"/>
  <c r="D94" i="10"/>
  <c r="E94" i="10"/>
  <c r="G48" i="10"/>
  <c r="G94" i="10" l="1"/>
  <c r="G135" i="10"/>
  <c r="D134" i="10"/>
  <c r="G14" i="10" l="1"/>
  <c r="G136" i="10" l="1"/>
  <c r="G134" i="10"/>
  <c r="G13" i="10"/>
</calcChain>
</file>

<file path=xl/sharedStrings.xml><?xml version="1.0" encoding="utf-8"?>
<sst xmlns="http://schemas.openxmlformats.org/spreadsheetml/2006/main" count="298" uniqueCount="200">
  <si>
    <t>Должностное лицо, ответственное за составление формы (ФИО, должность, контактный телефон)</t>
  </si>
  <si>
    <t>Значения индикаторов</t>
  </si>
  <si>
    <t>план</t>
  </si>
  <si>
    <t>факт</t>
  </si>
  <si>
    <t>№ п\п</t>
  </si>
  <si>
    <t>Наименование индикатора, единица измерения</t>
  </si>
  <si>
    <t>Наименование отчитывающейся организации</t>
  </si>
  <si>
    <t>Министерство экологии и природных ресурсов Республики Татарстан</t>
  </si>
  <si>
    <t>Реквизиты государственной программы, период реализации</t>
  </si>
  <si>
    <t>Наименование нормативно правового акта об утверждении государственной программы</t>
  </si>
  <si>
    <t>Подпрограмма 1 «Регулирование качества окружающей среды Республики Татарстан на 2014-2020 годы»</t>
  </si>
  <si>
    <t>Предоставление информации о состоянии окружающей среды, ее загрязнении, в том числе экстренной информацией об опасных природных явлениях и экстремально высоком загрязнении окружающей среды, а также повышение качества и своевременности предупреждений об опасных природных (гидрометеорологических) явлениях</t>
  </si>
  <si>
    <t>Бюджет Республики Татарстан</t>
  </si>
  <si>
    <t>Подпрограмма 3 «Государственное управление в сфере недропользования Республики Татарстан на 2014-2020 годы»</t>
  </si>
  <si>
    <t>Ежегодный анализ и оценка ресурсной базы нефти и газа нефтяных месторождений Республики Татарстан за 2013-2019 годы</t>
  </si>
  <si>
    <t>Подготовка информационных пакетов по участкам недр местного значения Республики Татарстан, предоставляемых в пользование на условиях аукциона</t>
  </si>
  <si>
    <t>Издание журнала «Георесурсы»</t>
  </si>
  <si>
    <t>Оперативная оценка запасов общераспространенных полезных ископаемых на территории Республики Татарстан для постановки их на государственный учёт</t>
  </si>
  <si>
    <t>Ведение мониторинга подземных вод на территории Республики Татарстан на территориальном уровне</t>
  </si>
  <si>
    <t>Ведение мониторинга опасных экзогенных геологических процессов на территории Республики Татарстан на территориальном уровне</t>
  </si>
  <si>
    <t>Подпрограмма 4 «Развитие водохозяйственного комплекса Республики Татарстан на 2014-2020 годы»</t>
  </si>
  <si>
    <t>Реализация переданных Республике Татарстан отдельных полномочий Российской Федерации в области водных отношений (расчистка и руслоспрямление рек в целях предотвращения негативного воздействия вод, определение границ водоохранных зон и прибрежных защитных полос водных объектов)</t>
  </si>
  <si>
    <t>Бюджет Российской Федерации</t>
  </si>
  <si>
    <t>Всего, в т.ч.</t>
  </si>
  <si>
    <t>Подпрограмма 5 «Биологическое разнообразие Республики Татарстан на 2014-2020 годы»</t>
  </si>
  <si>
    <t>Осуществление регионального государственного экологического надзора в области охраны и исполь- зования особо охраняемых природных территорий, практические мероприятия по обеспечению сохранения редких и находящихся под угрозой исчезновения объектов животного и растительного мира:, изготовление и установка информационных знаков, указателей, форм наглядной агитации по границам особо охраняемых природных территорий</t>
  </si>
  <si>
    <t>Работа со средствами массовой информации, издательская деятельность, выпуск справочников,  методических пособий, буклетов, сборников, создание кино- и видеопродукции, проведение экологических экскурсий, экологических праздников и акций, взаимодействие с учительским корпусом и органами образования</t>
  </si>
  <si>
    <t>Подпрограмма 6 «Воспроизводство и использование охотничьих ресурсов Республики Татарстан на 2014-2020 годы»</t>
  </si>
  <si>
    <t>Подпрограмма 7 «Координирование деятельности служб в сфере охраны окружающей среды и природопользования Республики Татарстан на 2014-2020 годы»</t>
  </si>
  <si>
    <t>Предоставление государственных услуг в сфере охраны окружающей среды, проведение эффективной кадровой политики, финансово-экономическое сопровождение исполнения государственных функций Министерства экологии и природных ресурсов Республики Татарстан</t>
  </si>
  <si>
    <t>Реализация комплекса мер по привлечению финансовых средств на природоохранные мероприятия из различных источников, проведение процедур конкурсных торгов по государственным заказам, реализация природоохранных мероприятий</t>
  </si>
  <si>
    <t xml:space="preserve">Развитие и сопровождение ГИС «Экологическая карта Республики Татарстан» </t>
  </si>
  <si>
    <t xml:space="preserve">Информационное обеспечение коллегий, заседаний межведомственной комиссии по экологической безопасности, природопользованию и санитарно-эпидемиологическому благополучию в Республике Татарстан </t>
  </si>
  <si>
    <t>Всего по программе</t>
  </si>
  <si>
    <t>93-95</t>
  </si>
  <si>
    <t>-</t>
  </si>
  <si>
    <t>Подготовка оригинал-макета и издание государственного доклада «О состоянии природных ресурсов и об охране окружающей среды Республики Татарстан»</t>
  </si>
  <si>
    <t>Охрана и учет объектов растительного и животного мира, разработка нормативно-правовых документов в сфере сохранения и восстановления биологического разнообразия РТ, финансово-экономическое, кадровое обеспечение деятельности государственных природных заказников</t>
  </si>
  <si>
    <t>Подготовка и выпуск телепередач (телесюжетов) по экологической тематике на центральных республиканских телеканалах</t>
  </si>
  <si>
    <t>Доля населения Республики Татарстан, имеющего доступ к достоверной информации о состоянии окружающей среды, процентов</t>
  </si>
  <si>
    <t>Организация и проведение республиканского конкурса «Школьный экопатруль» среди учащихся общеобразовательных организаций Республики Татарстан</t>
  </si>
  <si>
    <t>Материальное стимулирование волонтеров за фиксацию правонарушений в части несанкционированного размещения отходов с возможностью индентификации нарушителя</t>
  </si>
  <si>
    <t>Количество целевых материалов по экологической тематике, размещенных в печатных, электронных СМИ и транслируемых на городских, республиканских каналах, штук</t>
  </si>
  <si>
    <t>Поисково-оценочные работы для обоснования подземного источника питьевого и хозяйственно-бытового водоснабжения для вновь строящихся жилых массивов</t>
  </si>
  <si>
    <t xml:space="preserve">Нормирование негативного воздействия на окружающую среду, проведение государственной экологической экспертизы, разработка региональных нормативно-правовых актов  в области экспертизы и нормирования, мониторинг состояния окружающей среды  </t>
  </si>
  <si>
    <t>Реализация мер по охране атмосферного воздуха, водных объектов и земельных ресурсов</t>
  </si>
  <si>
    <t>Проведение аукционов на право пользования участками недр на территории Республики Татарстан на разведку и добычу общераспространенных полезных ископаемых; лицензирование государственного фонда недр Республики Татарстан</t>
  </si>
  <si>
    <t xml:space="preserve">Проведение проверок за соблюдением требований законодательства Российской Федерации и Республики Татарстан в области охраны окружающей среды и природопользования на объектах, подлежащих региональному надзору </t>
  </si>
  <si>
    <t>Лабораторно-аналитическое обеспечение и сопровождение регионального государственного экологического надзора</t>
  </si>
  <si>
    <t>Количество отобранных проб внешней среды (вода, воздух и почва), шт.</t>
  </si>
  <si>
    <t>Количество проведённых лабораторных анализов отобранных проб внешней среды (вода, воздух и почва), шт.</t>
  </si>
  <si>
    <t>Источник финансиро-вания (всего, в т.ч. бюджет РФ, бюджет РТ, местный бюджет, внебюджет. источн.)</t>
  </si>
  <si>
    <t>Государственная программа «Охрана окружающей среды, воспроизводство и использование природных ресурсов Республики Татарстан на 2014 – 2020 годы» (далее - Программа)</t>
  </si>
  <si>
    <t>Капитальный ремонт гидротехнических сооружений, в том числе:</t>
  </si>
  <si>
    <t>Всего **</t>
  </si>
  <si>
    <t>Приложение № 5</t>
  </si>
  <si>
    <t>к Порядку разработки реализации и оценки</t>
  </si>
  <si>
    <t>эффективности государственных программ</t>
  </si>
  <si>
    <t>Исполнено с начала года, тыс.руб. (кассовые расходы)</t>
  </si>
  <si>
    <t>Процент исполне-ния</t>
  </si>
  <si>
    <t>Предыдущий год</t>
  </si>
  <si>
    <t>Текущий год</t>
  </si>
  <si>
    <t>Наименование подпрограмм (раздела, мероприятия)**</t>
  </si>
  <si>
    <t xml:space="preserve">Экологическая реабилитация пруда "Адмиралтейский" в г. Казани </t>
  </si>
  <si>
    <t>70</t>
  </si>
  <si>
    <t xml:space="preserve">Подпрограмма 2 «Государственное управление в сфере обращения отходов производства и потребления в Республике Татарстан на 2014-2016 годы»     </t>
  </si>
  <si>
    <t xml:space="preserve">Организация мероприятий по сбору, хранению и вывозу биологических отходов на территории Сабинского муниципального района </t>
  </si>
  <si>
    <t>Доля населения от общего числа жителей республики, принимающих участие в природоохранных, эколого-просветительских мероприятиях, процентов</t>
  </si>
  <si>
    <t>Местные бюджеты</t>
  </si>
  <si>
    <t>Доля использованных, обезвреженных отходов в общем объеме образовавшихся в процессе производства и потребления, процентов*</t>
  </si>
  <si>
    <t>План на следую-щий год</t>
  </si>
  <si>
    <t xml:space="preserve">Процент выполне-ния </t>
  </si>
  <si>
    <t>Постановление Кабинета Министров Республики Татарстан № 1083 от 28.12.2013 "Об утверждении государственной программы «Охрана окружающей среды, воспроизводство и использование природных ресурсов Республики Татарстан на 2014 – 2020 годы», в ред. ПКМ РТ от 27.02.2017 № 117</t>
  </si>
  <si>
    <t>Ведущий советник отдела экономики охраны окружающей среды Шляхтина О.В., 8(843)267-68-38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</si>
  <si>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повышенной загазованности атмосферного воздуха в городе Казани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</si>
  <si>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повышенной загазованности атмосферного воздуха в городе Нижнекамске</t>
  </si>
  <si>
    <t>Организация и проведение ежегодного республиканского конкурса "Эколидер"</t>
  </si>
  <si>
    <t>Подготовка и трансляция видеороликов на экологическую тематику на городских и центральных республиканских телеканалах</t>
  </si>
  <si>
    <t>Поддержка волонтерского, общественного экологического движения в Республике Татарстан</t>
  </si>
  <si>
    <t xml:space="preserve">Разработка и выпуск детских изданий по изучению окружающей среды </t>
  </si>
  <si>
    <t>Подготовка и проведение конкурса #ЭКОВЕСНА в период проведения двухмесячника</t>
  </si>
  <si>
    <t>Доля обработанных (прошедших процедуру сортировки) ТКО от общего количества образовавшихся ТКО, процентов*</t>
  </si>
  <si>
    <t>Доля населенных пунктов Республики Татарстан, включенных в систему централизованного сбора ТКО (обеспеченных предоставлением коммунальной услуги по сбору и транспортированию ТКО), процентов*</t>
  </si>
  <si>
    <t>Доля вторичных ресурсов, извлеченных в процессе раздельного сбора и обработки (сортировки) ТКО, от общего количества образовавшихся ТКО, процентов*</t>
  </si>
  <si>
    <t xml:space="preserve">Доля ТКО, термически обезвреженных с генерацией электрической и (или) тепловой энергии, утилизированных в RDF, от общего количества образовавшихся ТКО, процентов*
</t>
  </si>
  <si>
    <t>Доля контейнерных площадок, оборудованных для осуществления раздельного сбора ТКО, процентов*</t>
  </si>
  <si>
    <t>Количество действующих пунктов приема утильсырья (вторичных ресурсов), штук*</t>
  </si>
  <si>
    <t>Выделение приоритетных показателей и компонентов химического состава подземных вод различных гидрогеохимических провинций на территории Республики Татарстан с развитием некондиционных вод природного и техногенного происхождения</t>
  </si>
  <si>
    <t>Ведение республиканского банка цифровой информации по геологии и недропользованию</t>
  </si>
  <si>
    <t>Поисково-оценочные работы на Тырышском месторождении подземных вод для обеспечения хозяйственно-питьевого водоснабжения пгт.Джалиль Сармановского муниципального района Республики Татарстан</t>
  </si>
  <si>
    <t>Проведение государственной экспертизы разведанных запасов общераспространенных полезных ископаемых, технико-экономических обоснований кондиций и геологической информации об участках недр местного значения; координация и регулирование геологоразведочных работ, выполняемых за счет средств недропользователей;  информационное обеспечение недропользования</t>
  </si>
  <si>
    <t>Доля заявок, поступивших в государственную информационную систему «Народный контроль», которым присвоен статус «Заявка решена», процентов</t>
  </si>
  <si>
    <t>50</t>
  </si>
  <si>
    <t>Наличие уведомлений со статусом «Выполнено несвоевременно» в государственной информационной системе «Народный контроль», единиц</t>
  </si>
  <si>
    <t>0</t>
  </si>
  <si>
    <t>Доля выполненных Министерством экологии и природных ресурсов Республики Татарстан в установленные контрольные сроки поручений Президента Республики Татарстан,           Премьер-министра Республики Татарстан, Руководителя Аппарата Президента Республики Татарстан, заместителей Премьер-министра Республики Татарстан в общем объеме поручений, для которых указанными лицами установлен срок выполнения, процентов</t>
  </si>
  <si>
    <t>Доля выполненных Министерством экологии и природных ресурсов Республики Татарстан в установленные контрольные сроки поручений Президента Республики Татарстан,           Премьер-министра Республики Татарстан, Руководителя Аппарата Президента Республики Татарстан, заместителей Премьер-министра Республики Татарстан по рассмотрению обращений граждан в общем объеме поручений по рассмотрению обращений граждан, для которых указанными лицами установлен срок выполнения, процентов</t>
  </si>
  <si>
    <t>Доля выполненных Министерством экологии и природных ресурсов Республики Татарстан персонифицированных поручений, данных в законах Республики Татарстан, указах Президента Республики Татарстан, постановлениях и распоряжениях Кабинета Министров Республики Татарстан, в общем количестве персонифицированных поручений, данных в указанных нормативных актах, в том числе доля своевременно обновленных отчетов от общего количества регламентных публикаций отчетов в системе "Открытый Татарстан", процентов</t>
  </si>
  <si>
    <t>Доля согласованных в регламентные сроки проектов постановлений и распоряжений Кабинета Министров Республики Татарстан, процентов</t>
  </si>
  <si>
    <t>Доля уловленных и обезвреженных загрязняющих атмосферный воздух веществ в общем количестве отходящих загрязняющих веществ от стационарных источников,  процентов*</t>
  </si>
  <si>
    <t>Доля автотранспортных средств с повышенным содержанием загрязняющих веществ в отработавших газах к общему количеству проверенных автомобилей,  процентов*</t>
  </si>
  <si>
    <t>Доля загрязненных (без очистки) сточных вод в общем объеме водоотведения, процентов*</t>
  </si>
  <si>
    <t>Доля рекультивируемых земель, процентов*</t>
  </si>
  <si>
    <t>Соотношение количества отчетов о результатах геологоразведочных работ и количества проведенных государственных экспертиз, процентов</t>
  </si>
  <si>
    <t>Соотношение фактического объема эксплуатационного бурения нефтяных скважин к запланированному, процентов</t>
  </si>
  <si>
    <t>Соотношение фактического объема поисково-разведочного бурения нефтяных скважин к запланированному, процентов</t>
  </si>
  <si>
    <t>Соотношение количества удовлетворенных заявок на предоставление геологической информации к общему  количеству обращений, процентов</t>
  </si>
  <si>
    <t>Соотношение количества выданных лицензий к количеству рассмотренных заявлений на получение права пользования недрами с целью геологического изучения, разведки и добычи полезных ископаемых, процентов</t>
  </si>
  <si>
    <t>Количество муниципальных районов (городских округов), охваченных территориальной системой наблюдения за состоянием окружающей среды, единиц</t>
  </si>
  <si>
    <t>Количество выявленных и пресеченных нарушений на ООПТ РТ, единиц</t>
  </si>
  <si>
    <t>Соотношение количества зарегистрированных обращений в области охраны окружающей среды при планировании хозяйственной и иной деятельности, территориального планировании и государственной экологической экспертизы и количества подготовленных согласований и проведенных государственных экологических экспертиз, процентов</t>
  </si>
  <si>
    <t>Доля устраненных нарушений из числа выявленных нарушений в сфере природопользования и охраны окружающей среды, процентов</t>
  </si>
  <si>
    <t>Объем взысканных средств от наложенных штрафов, процентов</t>
  </si>
  <si>
    <t>Количество исходящих документов в сфере экологического нормирования, касающегося государственного регулирования негативного воздействия на окружающую среду, единиц</t>
  </si>
  <si>
    <t>Плановые объёмы финансирования на отчётный год (в соотв. с Законом о бюджете РТ), тыс.руб.</t>
  </si>
  <si>
    <t>Объемы финансирования на отчетный год в соответ-ствии с лимитами бюджетных обязательств и средствами из внебюдж.источ-ников, тыс.руб.</t>
  </si>
  <si>
    <t>7</t>
  </si>
  <si>
    <t>8</t>
  </si>
  <si>
    <t>13</t>
  </si>
  <si>
    <t>15</t>
  </si>
  <si>
    <t>23</t>
  </si>
  <si>
    <t>Обоснование границ землеотводов на территориях месторождений с оцененными эксплуатационными запасами подземных вод с целью резервирования земель для строительства водозаборов подземных вод (с учетом сложившейся санитарной, водохозяйственной обстановки и условий современного землепользования)</t>
  </si>
  <si>
    <t xml:space="preserve">Ежегодная оценка ресурсного потенциала  перспективных участков недр территории Республики Татарстан для обоснования геологического изучения и разведки углеводородов сланцевых формаций </t>
  </si>
  <si>
    <t>Актуализация и ведение базы пространственных данных объектов недропользования, месторождений и проявлений общераспространенных полезных ископаемых находящихся на водных объектах Республики Татарстан</t>
  </si>
  <si>
    <t>Бюджет Республики Татарстан, ГК РТ по БР</t>
  </si>
  <si>
    <t>Проведение государственного мониторинга охотничьих ресурсов и среды их обитания в части учета численности охотничьих видов животных; регулирование охотничьих ресурсов на территории Республики Татарстан</t>
  </si>
  <si>
    <t>Количество крупных городов Республики Татарстан, охваченных сводными расчетами загрязнения атмосферного воздуха, единиц</t>
  </si>
  <si>
    <t>Доля подтвержденности прогнозов и предупреждений о неблагоприятных явлениях (тенденциях), связанных с состоянием окружающей среды, ее загрязнением, процентов</t>
  </si>
  <si>
    <t xml:space="preserve">Доля водозаборных сооружений, оснащенных системами учета воды, к общему количеству водозаборных сооружений, процентов </t>
  </si>
  <si>
    <t xml:space="preserve">Доля водопользователей, осуществляющих использование водных объектов на основании предоставленных в установленном порядке прав пользования, к общему количеству пользователей, осуществление водопользования которыми предусматривает приобретение прав пользования водными объектами, процентов
</t>
  </si>
  <si>
    <t>Соотношение величины фактического поступления в бюджетную систему Российской Федерации сумм платы за пользование водными объектами к утвержденным плановым значениям сумм платы за пользование водными объектами, находящимися в федеральной собственности, процентов</t>
  </si>
  <si>
    <t>Выполнение государственных программ государственным заказчиком-координатором, процентов</t>
  </si>
  <si>
    <t>Доля закупок, размещенных у субъектов малого предпринимательства и социально ориентированных некоммерческих организаций, от совокупного годового объема закупок, процентов</t>
  </si>
  <si>
    <t>Выполнение Государственного заказа на управление в сфере охраны окружающей среды и природопользования, процентов</t>
  </si>
  <si>
    <t>Реализация природоохранных мероприятий в рамках соглашений с Исполнительными комитетами муниципальных районов (городских округов) за счет средств местных бюджетов</t>
  </si>
  <si>
    <t>Исполнение переданных полномочий Российской Федерации в сфере охоты и охраны охотничьих ресурсов, проведение биотехнических мероприятий</t>
  </si>
  <si>
    <t>Исполнение переданных полномочий Российской Федерации в области регулирования и охраны водных биологических ресурсов</t>
  </si>
  <si>
    <t>Проведение проверок за соблюдением требований законодательства Российской Федерации и Республики Татарстан в области  использования и охраны объектов животного мира, лицензирование пользования объектами животного мира</t>
  </si>
  <si>
    <t>Отчет о реализации Программы за январь - март 2018 года</t>
  </si>
  <si>
    <t>Дооснащение стационарных и передвижных постов наблюдений за состоянием атмосферного воздуха</t>
  </si>
  <si>
    <t>Разработка методических указаний по установлению региональных нормативов фонового содержания загрязняющих веществ в донных отложениях водных объектов Республики Татарстан</t>
  </si>
  <si>
    <t>Приобретение станций автоматических метеорологических для автоматизированных постов наблюдений за загрязнением атмосферного воздуха</t>
  </si>
  <si>
    <t>Обновление программного комплекса для выполнения сводных расчетов загрязнения атмосферного воздуха</t>
  </si>
  <si>
    <t xml:space="preserve">Приобретение газоанализаторов для контроля бензиновых автомобилей типа «Автотест» и  дымомеров  типа «Мета» для контроля дизельных автомобилей </t>
  </si>
  <si>
    <t>Проведение инвентаризации объема выбросов и поглощения парниковых газов на территории Республики Татарстан</t>
  </si>
  <si>
    <t>Создание тематических экологических изданий Республики Татарстан</t>
  </si>
  <si>
    <t>Проведение эколого-практических мероприятий</t>
  </si>
  <si>
    <t>Приобретение призов для награждения и поощрения участников природоохранных акций и экологических уроков</t>
  </si>
  <si>
    <t>Издание настольной деловой эколого-просветительской игры «МИБ» (министр, инспектор, бизнесмен)</t>
  </si>
  <si>
    <t xml:space="preserve">Организация и проведение экологической акции среди населения по сбору отработанных химических источников тока (батареек) </t>
  </si>
  <si>
    <t>Бюджет Республики Татарстан, РКМ РТ от 19.02.2018 № 334-р</t>
  </si>
  <si>
    <t>Приобретение оборудования для эколого-аналитического контроля за состоянием окружающей среды</t>
  </si>
  <si>
    <t>Бюджет РТ, РКМ РТ от 14.03.2018 № 528-р</t>
  </si>
  <si>
    <t>Обследование участков недр местного значения для подготовки их к включению в перечень участков недр местного значения Республики Татарстан</t>
  </si>
  <si>
    <t>Геолого-технологические исследования общераспространенных полезных ископаемых для получения новых видов продукции</t>
  </si>
  <si>
    <t>Постановка на государственный кадастровый учет свободных земельных участокв, расположенных в 50-метровой береговой полосе Куйбышевского и Нижнекамского водохранилищ,  в пределах Агрызского, Актанышского, Алексеевского, Мамадышского, Менделеевского, Мензелинского, Рыбно-Слободского, Спасского, Тетюшского муниципальных районов</t>
  </si>
  <si>
    <t>Капитальный ремонт гидротехнических сооружений пруда у села Большое Ходяшево Нижневязовского городского поселения Зеленодольского муниципального района Республики Татарстан</t>
  </si>
  <si>
    <t>Капитальный ремонт гидротехнических сооружений у села Ташкирмень Макаровского сельского поселения Лаишевского муниципального района Республики Татарстан</t>
  </si>
  <si>
    <t>Капитальный ремонт гидротехнических сооружений  у села Нурлаты Зеленодольского муниципального района Республики Татарстан</t>
  </si>
  <si>
    <t>Очистка и благоустройство озера в жилом массиве Салмачи г.Казани</t>
  </si>
  <si>
    <t>Бюджет Республики Татарстан, РКМ РТ от 05.02.2018 № 199-р</t>
  </si>
  <si>
    <t>5.1</t>
  </si>
  <si>
    <t>5.2</t>
  </si>
  <si>
    <t>5.3</t>
  </si>
  <si>
    <t>* Значение индикатора расчитывается по итогам года, фактическое значение будет уточнено по итогам статистической годовой отчетности не раньше мая 2019 года.</t>
  </si>
  <si>
    <t xml:space="preserve">** Наименования и лимиты финансирования мероприятий Программы указаны с учетом изменений, указанным в проекте ПКМ РТ "О внесении изменений в Программу, утвержденную ПКМ РТ от 28.12.2013 № 1083 "Об утверждении государственной программы "Охрана окружающей среды, воспроизводство и использование природных ресурсов РТ на 2014-2020 годы", находящегося на утверждении в КМ РТ, а также с учетом РКМ РТ от 14.03.2018 № 528-р </t>
  </si>
  <si>
    <t>Соотношение площади территории, охваченной новыми данными геологических, гидрогеологических, и геоэкологических исследований к общей площади территории Республики Татарстан, процентов*</t>
  </si>
  <si>
    <t>Количество выпусков номеров, тиражом 1000 экз.*</t>
  </si>
  <si>
    <t>Количество выявленных перспективных участков общераспространенных полезных ископаемых, единиц*</t>
  </si>
  <si>
    <t>Соотношение площади территории, охваченной мониторингом геологической среды к общей площади территории Республики Татарстан, процентов *</t>
  </si>
  <si>
    <t>Отношение количества муниципальных районов Республики Татарстан, охваченных мониторингом опасных экзогенных геологических процессов (ОЭГП), к количеству муниципальных районов Республики Татарстан, подверженных негативному влиянию ОЭГП, процентов*</t>
  </si>
  <si>
    <t>Соотношение утвержденных запасов подземных вод и их прогнозных эксплуатационных ресурсов, процентов*</t>
  </si>
  <si>
    <t>Доля населения, проживающего на подверженных негативному воздействию вод территориях, защищенного в результате проведения мероприятий по повышению защищенности от негативного воздействия вод, в общем количестве населения, проживающего на таких территориях, процентов*</t>
  </si>
  <si>
    <t>Доля ГТС с неудовлетворительным и опасным уровнем безопасности, приведенных в безопасное техническое состояние, процентов*</t>
  </si>
  <si>
    <t>Количество ГТС с неудовлетворительным и опасным уровнем безопасности, приведенных в безопасное техническое состояние, единиц*</t>
  </si>
  <si>
    <t>Объем выемки донных отложений в результате реализации мероприятий по восстановлению и экологической реабилитации водных объектов, км2*</t>
  </si>
  <si>
    <t>Численность населения, экологические условия проживания которого будут улучшены в результате реализации мероприятий по восстановлению и экологической реабилитации водных объектов, чел.*</t>
  </si>
  <si>
    <t>Площадь работ по восстановлению и экологической реабилитации водных объектов, тыс.м2*</t>
  </si>
  <si>
    <t>Доля площади Республики Татарстан, занятой ООПТ всех уровней, в общей площади Республики Татарстан, процентов*</t>
  </si>
  <si>
    <t>Доля площади Республики Татарстан, занятой особо охраняемыми природными территориями регионального и местного значения, процентов*</t>
  </si>
  <si>
    <t>Количество видов, занесенных в  Красную книгу Республики Татарстан, штук*</t>
  </si>
  <si>
    <t>Количество видов, занесенных в  Красную книгу Республики Татарстан, переведенных в более "низкую" категорию редкости, штук*</t>
  </si>
  <si>
    <t>Количество видов, выведенных из Красной книги Республики Татарстан, штук*</t>
  </si>
  <si>
    <t>Количество учащихся, охваченных лекциями и иными публичными мероприятиями по вопросам ООПТ, чел.</t>
  </si>
  <si>
    <t>Доля видов охотничьих ресурсов, по которым ведется мониторинг численности, в общем количестве видов охотничьих ресурсов, обитающих на территории Республики Татарстан, процентов*</t>
  </si>
  <si>
    <t>Доля выявленных нарушений в сфере федерального государственного охотничьего надзора, по которым вынесены постановления о привлечении к ответственности, к общему количеству установленных фактов нарушений, процентов*</t>
  </si>
  <si>
    <t>Доля площади охотничьих угодий, на которых проведено внутрихозяйственное охотустройство, в общей площади охотничьих угодий, процентов *</t>
  </si>
  <si>
    <t>Площадь акватории, очищенной от брошенных орудий лова (вылова), кв.м.*</t>
  </si>
  <si>
    <t>Соотношение величины фактического поступления в бюджет РТ разовых платежей за пользование недрами при наступлении определенных событий, оговоренных в лицензии, при пользовании недрами на территории РФ по участкам недр, содержащим общераспространенные полезные ископаемые, или участкам недр местного значения к утвержденным плановым значениям, процентов</t>
  </si>
  <si>
    <t>Ежегодный утвержденный баланс запасов общераспространенных полезных ископаемых Республики Татарстан, 1 баланс (ежегодно до 2020 г.)*</t>
  </si>
  <si>
    <t>Уровень удовлетворенности качеством государственных услуг, процентов*</t>
  </si>
  <si>
    <t>Доля стоимости контрактов, заключенных по результатам несостоявшихся конкурентных способов закупок, в общей стоимости заключенных контрактов, процентов*</t>
  </si>
  <si>
    <t>Расходы консолидированного бюджета Республики Татарстан на охрану окружающей среды, воспроизводство и использование природных ресурсов в расчете на одного жителя, рублей*</t>
  </si>
  <si>
    <t>Доработка территориальной схемы в области обращения с отходами, в том числе с твердыми коммунальными отходами, Республики Татарстан</t>
  </si>
  <si>
    <t xml:space="preserve">Разработка проектно-сметной документации "Реконструкция ограждающей дамбы на левом берегу р. Кама в пределах Елабужского муниципального района Республики Татарстан на участке береговой полосы 2107 м" </t>
  </si>
  <si>
    <t xml:space="preserve">Разработка проектно-сметной документации "Берегоукрепление р.Камы Куйбышевского водохранилища в с.Именьково Лаишевского муниципального района Республики Татарстан" </t>
  </si>
  <si>
    <t xml:space="preserve">Капитальный ремонт гидротехнических сооружений н.п.Кутлушкино Чистопольского муниципального района </t>
  </si>
  <si>
    <t xml:space="preserve">Капитальный ремонт гидротехнических сооружений пруда у с.Старые Кутуши Черемшанского муниципального района </t>
  </si>
  <si>
    <t xml:space="preserve">Очистка озера в пос.Приволжский Спасского муниципального района </t>
  </si>
  <si>
    <t>Количество изданий по вопросам ООПТ, шт.*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</si>
</sst>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#,##0.000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0" fontId="2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3" borderId="0" applyNumberFormat="0" applyBorder="0" applyAlignment="0" applyProtection="0"/>
    <xf numFmtId="0" fontId="9" fillId="20" borderId="1" applyNumberFormat="0" applyAlignment="0" applyProtection="0"/>
    <xf numFmtId="0" fontId="14" fillId="21" borderId="2" applyNumberFormat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7" borderId="1" applyNumberFormat="0" applyAlignment="0" applyProtection="0"/>
    <xf numFmtId="0" fontId="19" fillId="0" borderId="6" applyNumberFormat="0" applyFill="0" applyAlignment="0" applyProtection="0"/>
    <xf numFmtId="0" fontId="16" fillId="22" borderId="0" applyNumberFormat="0" applyBorder="0" applyAlignment="0" applyProtection="0"/>
    <xf numFmtId="0" fontId="27" fillId="23" borderId="7" applyNumberFormat="0" applyFont="0" applyAlignment="0" applyProtection="0"/>
    <xf numFmtId="0" fontId="8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8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9" fillId="0" borderId="6" applyNumberFormat="0" applyFill="0" applyAlignment="0" applyProtection="0"/>
    <xf numFmtId="0" fontId="23" fillId="0" borderId="0"/>
    <xf numFmtId="0" fontId="20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11">
    <xf numFmtId="0" fontId="0" fillId="0" borderId="0" xfId="0"/>
    <xf numFmtId="0" fontId="22" fillId="24" borderId="0" xfId="0" applyFont="1" applyFill="1"/>
    <xf numFmtId="0" fontId="24" fillId="24" borderId="0" xfId="0" applyFont="1" applyFill="1"/>
    <xf numFmtId="0" fontId="22" fillId="24" borderId="0" xfId="0" applyFont="1" applyFill="1" applyAlignment="1">
      <alignment horizontal="center"/>
    </xf>
    <xf numFmtId="0" fontId="22" fillId="24" borderId="10" xfId="0" applyFont="1" applyFill="1" applyBorder="1" applyAlignment="1">
      <alignment horizontal="center"/>
    </xf>
    <xf numFmtId="2" fontId="4" fillId="24" borderId="10" xfId="0" applyNumberFormat="1" applyFont="1" applyFill="1" applyBorder="1" applyAlignment="1">
      <alignment vertical="top" wrapText="1"/>
    </xf>
    <xf numFmtId="2" fontId="26" fillId="24" borderId="10" xfId="0" applyNumberFormat="1" applyFont="1" applyFill="1" applyBorder="1" applyAlignment="1">
      <alignment vertical="top" wrapText="1"/>
    </xf>
    <xf numFmtId="0" fontId="25" fillId="24" borderId="10" xfId="0" applyFont="1" applyFill="1" applyBorder="1" applyAlignment="1">
      <alignment vertical="top"/>
    </xf>
    <xf numFmtId="0" fontId="22" fillId="24" borderId="10" xfId="0" applyFont="1" applyFill="1" applyBorder="1" applyAlignment="1">
      <alignment vertical="top"/>
    </xf>
    <xf numFmtId="4" fontId="25" fillId="24" borderId="10" xfId="0" applyNumberFormat="1" applyFont="1" applyFill="1" applyBorder="1" applyAlignment="1">
      <alignment vertical="top"/>
    </xf>
    <xf numFmtId="0" fontId="0" fillId="24" borderId="0" xfId="0" applyFont="1" applyFill="1"/>
    <xf numFmtId="4" fontId="24" fillId="24" borderId="0" xfId="0" applyNumberFormat="1" applyFont="1" applyFill="1"/>
    <xf numFmtId="0" fontId="26" fillId="24" borderId="10" xfId="0" applyFont="1" applyFill="1" applyBorder="1" applyAlignment="1">
      <alignment horizontal="center" vertical="top" wrapText="1"/>
    </xf>
    <xf numFmtId="1" fontId="26" fillId="24" borderId="10" xfId="0" applyNumberFormat="1" applyFont="1" applyFill="1" applyBorder="1" applyAlignment="1">
      <alignment horizontal="center" vertical="top" wrapText="1"/>
    </xf>
    <xf numFmtId="0" fontId="30" fillId="24" borderId="0" xfId="0" applyFont="1" applyFill="1"/>
    <xf numFmtId="0" fontId="4" fillId="24" borderId="10" xfId="0" applyFont="1" applyFill="1" applyBorder="1" applyAlignment="1">
      <alignment horizontal="center" vertical="top"/>
    </xf>
    <xf numFmtId="0" fontId="26" fillId="24" borderId="10" xfId="0" applyFont="1" applyFill="1" applyBorder="1" applyAlignment="1">
      <alignment vertical="top" wrapText="1"/>
    </xf>
    <xf numFmtId="0" fontId="4" fillId="24" borderId="0" xfId="0" applyFont="1" applyFill="1" applyAlignment="1">
      <alignment horizontal="right"/>
    </xf>
    <xf numFmtId="4" fontId="0" fillId="24" borderId="0" xfId="0" applyNumberFormat="1" applyFont="1" applyFill="1"/>
    <xf numFmtId="167" fontId="24" fillId="24" borderId="10" xfId="0" applyNumberFormat="1" applyFont="1" applyFill="1" applyBorder="1" applyAlignment="1">
      <alignment horizontal="center" vertical="top"/>
    </xf>
    <xf numFmtId="0" fontId="0" fillId="24" borderId="0" xfId="0" applyFont="1" applyFill="1" applyAlignment="1">
      <alignment horizontal="center"/>
    </xf>
    <xf numFmtId="0" fontId="4" fillId="24" borderId="10" xfId="0" applyFont="1" applyFill="1" applyBorder="1" applyAlignment="1">
      <alignment vertical="top" wrapText="1"/>
    </xf>
    <xf numFmtId="0" fontId="25" fillId="24" borderId="0" xfId="0" applyFont="1" applyFill="1" applyBorder="1" applyAlignment="1">
      <alignment vertical="top" wrapText="1"/>
    </xf>
    <xf numFmtId="167" fontId="24" fillId="24" borderId="10" xfId="1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vertical="top" wrapText="1"/>
    </xf>
    <xf numFmtId="0" fontId="25" fillId="24" borderId="13" xfId="0" applyFont="1" applyFill="1" applyBorder="1" applyAlignment="1">
      <alignment vertical="top"/>
    </xf>
    <xf numFmtId="0" fontId="25" fillId="24" borderId="14" xfId="0" applyFont="1" applyFill="1" applyBorder="1" applyAlignment="1">
      <alignment vertical="top"/>
    </xf>
    <xf numFmtId="167" fontId="25" fillId="24" borderId="14" xfId="1" applyNumberFormat="1" applyFont="1" applyFill="1" applyBorder="1" applyAlignment="1">
      <alignment vertical="top" wrapText="1"/>
    </xf>
    <xf numFmtId="167" fontId="25" fillId="24" borderId="13" xfId="0" applyNumberFormat="1" applyFont="1" applyFill="1" applyBorder="1" applyAlignment="1">
      <alignment vertical="top"/>
    </xf>
    <xf numFmtId="167" fontId="25" fillId="24" borderId="14" xfId="0" applyNumberFormat="1" applyFont="1" applyFill="1" applyBorder="1" applyAlignment="1">
      <alignment vertical="top"/>
    </xf>
    <xf numFmtId="0" fontId="24" fillId="24" borderId="20" xfId="0" applyFont="1" applyFill="1" applyBorder="1" applyAlignment="1">
      <alignment vertical="top"/>
    </xf>
    <xf numFmtId="0" fontId="24" fillId="24" borderId="21" xfId="0" applyFont="1" applyFill="1" applyBorder="1" applyAlignment="1">
      <alignment vertical="top"/>
    </xf>
    <xf numFmtId="0" fontId="24" fillId="24" borderId="18" xfId="0" applyFont="1" applyFill="1" applyBorder="1" applyAlignment="1">
      <alignment vertical="top"/>
    </xf>
    <xf numFmtId="0" fontId="24" fillId="24" borderId="19" xfId="0" applyFont="1" applyFill="1" applyBorder="1" applyAlignment="1">
      <alignment vertical="top"/>
    </xf>
    <xf numFmtId="4" fontId="4" fillId="24" borderId="10" xfId="1" applyNumberFormat="1" applyFont="1" applyFill="1" applyBorder="1" applyAlignment="1">
      <alignment horizontal="left" vertical="top" wrapText="1"/>
    </xf>
    <xf numFmtId="0" fontId="4" fillId="24" borderId="12" xfId="0" applyFont="1" applyFill="1" applyBorder="1" applyAlignment="1">
      <alignment vertical="top" wrapText="1"/>
    </xf>
    <xf numFmtId="0" fontId="4" fillId="24" borderId="14" xfId="0" applyFont="1" applyFill="1" applyBorder="1" applyAlignment="1">
      <alignment vertical="top" wrapText="1"/>
    </xf>
    <xf numFmtId="4" fontId="4" fillId="24" borderId="14" xfId="1" applyNumberFormat="1" applyFont="1" applyFill="1" applyBorder="1" applyAlignment="1">
      <alignment vertical="top" wrapText="1"/>
    </xf>
    <xf numFmtId="4" fontId="4" fillId="24" borderId="10" xfId="1" applyNumberFormat="1" applyFont="1" applyFill="1" applyBorder="1" applyAlignment="1">
      <alignment vertical="top" wrapText="1"/>
    </xf>
    <xf numFmtId="0" fontId="4" fillId="24" borderId="10" xfId="0" applyNumberFormat="1" applyFont="1" applyFill="1" applyBorder="1" applyAlignment="1">
      <alignment vertical="top" wrapText="1"/>
    </xf>
    <xf numFmtId="0" fontId="26" fillId="24" borderId="14" xfId="0" applyFont="1" applyFill="1" applyBorder="1" applyAlignment="1">
      <alignment horizontal="center" vertical="top"/>
    </xf>
    <xf numFmtId="49" fontId="26" fillId="24" borderId="10" xfId="0" applyNumberFormat="1" applyFont="1" applyFill="1" applyBorder="1" applyAlignment="1">
      <alignment horizontal="center" vertical="top"/>
    </xf>
    <xf numFmtId="49" fontId="4" fillId="24" borderId="14" xfId="0" applyNumberFormat="1" applyFont="1" applyFill="1" applyBorder="1" applyAlignment="1">
      <alignment horizontal="center" vertical="top" wrapText="1"/>
    </xf>
    <xf numFmtId="2" fontId="4" fillId="24" borderId="12" xfId="0" applyNumberFormat="1" applyFont="1" applyFill="1" applyBorder="1" applyAlignment="1">
      <alignment vertical="top" wrapText="1"/>
    </xf>
    <xf numFmtId="4" fontId="4" fillId="24" borderId="13" xfId="1" applyNumberFormat="1" applyFont="1" applyFill="1" applyBorder="1" applyAlignment="1">
      <alignment vertical="top" wrapText="1"/>
    </xf>
    <xf numFmtId="2" fontId="4" fillId="24" borderId="13" xfId="0" applyNumberFormat="1" applyFont="1" applyFill="1" applyBorder="1" applyAlignment="1">
      <alignment vertical="top" wrapText="1"/>
    </xf>
    <xf numFmtId="0" fontId="4" fillId="24" borderId="14" xfId="0" applyNumberFormat="1" applyFont="1" applyFill="1" applyBorder="1" applyAlignment="1">
      <alignment vertical="top" wrapText="1"/>
    </xf>
    <xf numFmtId="2" fontId="4" fillId="24" borderId="14" xfId="0" applyNumberFormat="1" applyFont="1" applyFill="1" applyBorder="1" applyAlignment="1">
      <alignment vertical="top" wrapText="1"/>
    </xf>
    <xf numFmtId="0" fontId="4" fillId="24" borderId="13" xfId="0" applyFont="1" applyFill="1" applyBorder="1" applyAlignment="1">
      <alignment vertical="top" wrapText="1"/>
    </xf>
    <xf numFmtId="1" fontId="4" fillId="24" borderId="13" xfId="0" applyNumberFormat="1" applyFont="1" applyFill="1" applyBorder="1" applyAlignment="1">
      <alignment vertical="top" wrapText="1"/>
    </xf>
    <xf numFmtId="3" fontId="4" fillId="24" borderId="10" xfId="0" applyNumberFormat="1" applyFont="1" applyFill="1" applyBorder="1" applyAlignment="1">
      <alignment horizontal="center" vertical="top" wrapText="1"/>
    </xf>
    <xf numFmtId="0" fontId="0" fillId="24" borderId="10" xfId="0" applyFont="1" applyFill="1" applyBorder="1"/>
    <xf numFmtId="0" fontId="0" fillId="24" borderId="0" xfId="0" applyFont="1" applyFill="1" applyBorder="1"/>
    <xf numFmtId="4" fontId="25" fillId="24" borderId="10" xfId="0" applyNumberFormat="1" applyFont="1" applyFill="1" applyBorder="1" applyAlignment="1">
      <alignment horizontal="center" vertical="top" wrapText="1"/>
    </xf>
    <xf numFmtId="4" fontId="24" fillId="24" borderId="10" xfId="1" applyNumberFormat="1" applyFont="1" applyFill="1" applyBorder="1" applyAlignment="1">
      <alignment horizontal="center" vertical="top" wrapText="1"/>
    </xf>
    <xf numFmtId="4" fontId="25" fillId="24" borderId="10" xfId="0" applyNumberFormat="1" applyFont="1" applyFill="1" applyBorder="1" applyAlignment="1">
      <alignment horizontal="center" vertical="top"/>
    </xf>
    <xf numFmtId="4" fontId="24" fillId="24" borderId="10" xfId="0" applyNumberFormat="1" applyFont="1" applyFill="1" applyBorder="1" applyAlignment="1">
      <alignment horizontal="center" vertical="top"/>
    </xf>
    <xf numFmtId="4" fontId="25" fillId="24" borderId="13" xfId="1" applyNumberFormat="1" applyFont="1" applyFill="1" applyBorder="1" applyAlignment="1">
      <alignment vertical="top" wrapText="1"/>
    </xf>
    <xf numFmtId="4" fontId="25" fillId="24" borderId="13" xfId="0" applyNumberFormat="1" applyFont="1" applyFill="1" applyBorder="1" applyAlignment="1">
      <alignment vertical="top"/>
    </xf>
    <xf numFmtId="4" fontId="25" fillId="24" borderId="14" xfId="1" applyNumberFormat="1" applyFont="1" applyFill="1" applyBorder="1" applyAlignment="1">
      <alignment vertical="top" wrapText="1"/>
    </xf>
    <xf numFmtId="4" fontId="25" fillId="24" borderId="19" xfId="1" applyNumberFormat="1" applyFont="1" applyFill="1" applyBorder="1" applyAlignment="1">
      <alignment vertical="top" wrapText="1"/>
    </xf>
    <xf numFmtId="4" fontId="25" fillId="24" borderId="0" xfId="0" applyNumberFormat="1" applyFont="1" applyFill="1" applyBorder="1" applyAlignment="1">
      <alignment vertical="top" wrapText="1"/>
    </xf>
    <xf numFmtId="3" fontId="4" fillId="24" borderId="10" xfId="0" applyNumberFormat="1" applyFont="1" applyFill="1" applyBorder="1" applyAlignment="1">
      <alignment horizontal="center"/>
    </xf>
    <xf numFmtId="4" fontId="25" fillId="24" borderId="12" xfId="0" applyNumberFormat="1" applyFont="1" applyFill="1" applyBorder="1" applyAlignment="1">
      <alignment horizontal="center" vertical="top"/>
    </xf>
    <xf numFmtId="0" fontId="26" fillId="24" borderId="14" xfId="1" applyFont="1" applyFill="1" applyBorder="1" applyAlignment="1">
      <alignment horizontal="left" vertical="top" wrapText="1"/>
    </xf>
    <xf numFmtId="4" fontId="24" fillId="24" borderId="14" xfId="1" applyNumberFormat="1" applyFont="1" applyFill="1" applyBorder="1" applyAlignment="1">
      <alignment horizontal="center" vertical="top" wrapText="1"/>
    </xf>
    <xf numFmtId="4" fontId="25" fillId="24" borderId="14" xfId="0" applyNumberFormat="1" applyFont="1" applyFill="1" applyBorder="1" applyAlignment="1">
      <alignment horizontal="center" vertical="top"/>
    </xf>
    <xf numFmtId="4" fontId="25" fillId="24" borderId="10" xfId="1" applyNumberFormat="1" applyFont="1" applyFill="1" applyBorder="1" applyAlignment="1">
      <alignment horizontal="center" vertical="top" wrapText="1"/>
    </xf>
    <xf numFmtId="0" fontId="25" fillId="24" borderId="10" xfId="0" applyNumberFormat="1" applyFont="1" applyFill="1" applyBorder="1" applyAlignment="1">
      <alignment horizontal="center" vertical="top" wrapText="1"/>
    </xf>
    <xf numFmtId="0" fontId="4" fillId="24" borderId="10" xfId="1" applyFont="1" applyFill="1" applyBorder="1" applyAlignment="1">
      <alignment horizontal="left" vertical="top" wrapText="1"/>
    </xf>
    <xf numFmtId="164" fontId="4" fillId="24" borderId="10" xfId="0" applyNumberFormat="1" applyFont="1" applyFill="1" applyBorder="1" applyAlignment="1">
      <alignment horizontal="center" vertical="top" wrapText="1"/>
    </xf>
    <xf numFmtId="167" fontId="25" fillId="24" borderId="12" xfId="0" applyNumberFormat="1" applyFont="1" applyFill="1" applyBorder="1" applyAlignment="1">
      <alignment horizontal="center" vertical="top"/>
    </xf>
    <xf numFmtId="167" fontId="25" fillId="24" borderId="14" xfId="0" applyNumberFormat="1" applyFont="1" applyFill="1" applyBorder="1" applyAlignment="1">
      <alignment horizontal="center" vertical="top"/>
    </xf>
    <xf numFmtId="167" fontId="25" fillId="24" borderId="10" xfId="0" applyNumberFormat="1" applyFont="1" applyFill="1" applyBorder="1" applyAlignment="1">
      <alignment horizontal="center" vertical="top"/>
    </xf>
    <xf numFmtId="1" fontId="4" fillId="24" borderId="14" xfId="0" applyNumberFormat="1" applyFont="1" applyFill="1" applyBorder="1" applyAlignment="1">
      <alignment vertical="top" wrapText="1"/>
    </xf>
    <xf numFmtId="0" fontId="25" fillId="24" borderId="14" xfId="0" applyNumberFormat="1" applyFont="1" applyFill="1" applyBorder="1" applyAlignment="1">
      <alignment vertical="top" wrapText="1"/>
    </xf>
    <xf numFmtId="0" fontId="25" fillId="24" borderId="0" xfId="0" applyFont="1" applyFill="1" applyBorder="1" applyAlignment="1">
      <alignment vertical="top"/>
    </xf>
    <xf numFmtId="0" fontId="4" fillId="24" borderId="21" xfId="0" applyFont="1" applyFill="1" applyBorder="1" applyAlignment="1">
      <alignment horizontal="center" vertical="top" wrapText="1"/>
    </xf>
    <xf numFmtId="0" fontId="4" fillId="24" borderId="19" xfId="0" applyFont="1" applyFill="1" applyBorder="1" applyAlignment="1">
      <alignment vertical="top" wrapText="1"/>
    </xf>
    <xf numFmtId="0" fontId="22" fillId="24" borderId="12" xfId="0" applyFont="1" applyFill="1" applyBorder="1" applyAlignment="1">
      <alignment horizontal="center" vertical="top"/>
    </xf>
    <xf numFmtId="0" fontId="26" fillId="24" borderId="12" xfId="0" applyFont="1" applyFill="1" applyBorder="1" applyAlignment="1">
      <alignment vertical="top" wrapText="1"/>
    </xf>
    <xf numFmtId="2" fontId="26" fillId="24" borderId="12" xfId="0" applyNumberFormat="1" applyFont="1" applyFill="1" applyBorder="1" applyAlignment="1">
      <alignment vertical="top" wrapText="1"/>
    </xf>
    <xf numFmtId="4" fontId="24" fillId="24" borderId="12" xfId="1" applyNumberFormat="1" applyFont="1" applyFill="1" applyBorder="1" applyAlignment="1">
      <alignment horizontal="center" vertical="top" wrapText="1"/>
    </xf>
    <xf numFmtId="2" fontId="4" fillId="24" borderId="12" xfId="0" applyNumberFormat="1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left" vertical="top" wrapText="1"/>
    </xf>
    <xf numFmtId="164" fontId="4" fillId="24" borderId="12" xfId="0" applyNumberFormat="1" applyFont="1" applyFill="1" applyBorder="1" applyAlignment="1">
      <alignment horizontal="center" vertical="top" wrapText="1"/>
    </xf>
    <xf numFmtId="164" fontId="4" fillId="24" borderId="13" xfId="0" applyNumberFormat="1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4" fillId="24" borderId="13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1" fontId="4" fillId="24" borderId="12" xfId="0" applyNumberFormat="1" applyFont="1" applyFill="1" applyBorder="1" applyAlignment="1">
      <alignment horizontal="center" vertical="top" wrapText="1"/>
    </xf>
    <xf numFmtId="1" fontId="4" fillId="24" borderId="13" xfId="0" applyNumberFormat="1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49" fontId="4" fillId="24" borderId="14" xfId="0" applyNumberFormat="1" applyFont="1" applyFill="1" applyBorder="1" applyAlignment="1">
      <alignment horizontal="center" vertical="top"/>
    </xf>
    <xf numFmtId="0" fontId="4" fillId="24" borderId="12" xfId="1" applyFont="1" applyFill="1" applyBorder="1" applyAlignment="1">
      <alignment horizontal="left" vertical="top" wrapText="1"/>
    </xf>
    <xf numFmtId="0" fontId="4" fillId="24" borderId="14" xfId="1" applyFont="1" applyFill="1" applyBorder="1" applyAlignment="1">
      <alignment horizontal="left" vertical="top" wrapText="1"/>
    </xf>
    <xf numFmtId="4" fontId="25" fillId="24" borderId="12" xfId="1" applyNumberFormat="1" applyFont="1" applyFill="1" applyBorder="1" applyAlignment="1">
      <alignment horizontal="center" vertical="top" wrapText="1"/>
    </xf>
    <xf numFmtId="4" fontId="25" fillId="24" borderId="14" xfId="1" applyNumberFormat="1" applyFont="1" applyFill="1" applyBorder="1" applyAlignment="1">
      <alignment horizontal="center" vertical="top" wrapText="1"/>
    </xf>
    <xf numFmtId="0" fontId="25" fillId="24" borderId="12" xfId="0" applyNumberFormat="1" applyFont="1" applyFill="1" applyBorder="1" applyAlignment="1">
      <alignment horizontal="center" vertical="top" wrapText="1"/>
    </xf>
    <xf numFmtId="0" fontId="25" fillId="24" borderId="12" xfId="0" applyFont="1" applyFill="1" applyBorder="1" applyAlignment="1">
      <alignment horizontal="center" vertical="top"/>
    </xf>
    <xf numFmtId="0" fontId="25" fillId="24" borderId="13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top" wrapText="1"/>
    </xf>
    <xf numFmtId="4" fontId="25" fillId="24" borderId="13" xfId="1" applyNumberFormat="1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/>
    </xf>
    <xf numFmtId="0" fontId="4" fillId="24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horizontal="left" vertical="top" wrapText="1"/>
    </xf>
    <xf numFmtId="0" fontId="22" fillId="24" borderId="10" xfId="0" applyFont="1" applyFill="1" applyBorder="1" applyAlignment="1">
      <alignment horizontal="center" vertical="top"/>
    </xf>
    <xf numFmtId="0" fontId="25" fillId="24" borderId="10" xfId="0" applyFont="1" applyFill="1" applyBorder="1" applyAlignment="1">
      <alignment horizontal="center" vertical="top"/>
    </xf>
    <xf numFmtId="49" fontId="4" fillId="24" borderId="10" xfId="0" applyNumberFormat="1" applyFont="1" applyFill="1" applyBorder="1" applyAlignment="1">
      <alignment horizontal="left" vertical="top" wrapText="1"/>
    </xf>
    <xf numFmtId="167" fontId="25" fillId="24" borderId="12" xfId="1" applyNumberFormat="1" applyFont="1" applyFill="1" applyBorder="1" applyAlignment="1">
      <alignment horizontal="center"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/>
    </xf>
    <xf numFmtId="167" fontId="25" fillId="24" borderId="13" xfId="1" applyNumberFormat="1" applyFont="1" applyFill="1" applyBorder="1" applyAlignment="1">
      <alignment horizontal="center" vertical="top" wrapText="1"/>
    </xf>
    <xf numFmtId="0" fontId="4" fillId="24" borderId="12" xfId="1" applyFont="1" applyFill="1" applyBorder="1" applyAlignment="1">
      <alignment vertical="top" wrapText="1"/>
    </xf>
    <xf numFmtId="167" fontId="4" fillId="24" borderId="10" xfId="0" applyNumberFormat="1" applyFont="1" applyFill="1" applyBorder="1" applyAlignment="1">
      <alignment horizontal="center" vertical="top" wrapText="1"/>
    </xf>
    <xf numFmtId="4" fontId="25" fillId="24" borderId="0" xfId="0" applyNumberFormat="1" applyFont="1" applyFill="1" applyAlignment="1">
      <alignment horizontal="center" vertical="top" wrapText="1"/>
    </xf>
    <xf numFmtId="4" fontId="25" fillId="24" borderId="22" xfId="1" applyNumberFormat="1" applyFont="1" applyFill="1" applyBorder="1" applyAlignment="1">
      <alignment vertical="top" wrapText="1"/>
    </xf>
    <xf numFmtId="4" fontId="24" fillId="24" borderId="10" xfId="0" applyNumberFormat="1" applyFont="1" applyFill="1" applyBorder="1" applyAlignment="1">
      <alignment horizontal="center" vertical="top" wrapText="1"/>
    </xf>
    <xf numFmtId="167" fontId="24" fillId="24" borderId="10" xfId="0" applyNumberFormat="1" applyFont="1" applyFill="1" applyBorder="1" applyAlignment="1">
      <alignment horizontal="center" vertical="top" wrapText="1"/>
    </xf>
    <xf numFmtId="2" fontId="4" fillId="24" borderId="10" xfId="1" applyNumberFormat="1" applyFont="1" applyFill="1" applyBorder="1" applyAlignment="1">
      <alignment horizontal="left" vertical="top" wrapText="1"/>
    </xf>
    <xf numFmtId="0" fontId="4" fillId="24" borderId="20" xfId="0" applyFont="1" applyFill="1" applyBorder="1" applyAlignment="1">
      <alignment vertical="top" wrapText="1"/>
    </xf>
    <xf numFmtId="0" fontId="4" fillId="24" borderId="18" xfId="0" applyFont="1" applyFill="1" applyBorder="1" applyAlignment="1">
      <alignment vertical="top" wrapText="1"/>
    </xf>
    <xf numFmtId="0" fontId="4" fillId="24" borderId="19" xfId="0" applyFont="1" applyFill="1" applyBorder="1" applyAlignment="1">
      <alignment horizontal="center" vertical="top" wrapText="1"/>
    </xf>
    <xf numFmtId="168" fontId="24" fillId="24" borderId="10" xfId="0" applyNumberFormat="1" applyFont="1" applyFill="1" applyBorder="1" applyAlignment="1">
      <alignment horizontal="center" vertical="top"/>
    </xf>
    <xf numFmtId="2" fontId="25" fillId="24" borderId="10" xfId="0" applyNumberFormat="1" applyFont="1" applyFill="1" applyBorder="1" applyAlignment="1">
      <alignment horizontal="center" vertical="top"/>
    </xf>
    <xf numFmtId="164" fontId="25" fillId="24" borderId="10" xfId="0" applyNumberFormat="1" applyFont="1" applyFill="1" applyBorder="1" applyAlignment="1">
      <alignment horizontal="center" vertical="top"/>
    </xf>
    <xf numFmtId="1" fontId="25" fillId="24" borderId="10" xfId="0" applyNumberFormat="1" applyFont="1" applyFill="1" applyBorder="1" applyAlignment="1">
      <alignment horizontal="center" vertical="top"/>
    </xf>
    <xf numFmtId="0" fontId="4" fillId="24" borderId="10" xfId="1" applyNumberFormat="1" applyFont="1" applyFill="1" applyBorder="1" applyAlignment="1">
      <alignment horizontal="left" vertical="top" wrapText="1"/>
    </xf>
    <xf numFmtId="0" fontId="4" fillId="24" borderId="13" xfId="1" applyFont="1" applyFill="1" applyBorder="1" applyAlignment="1">
      <alignment vertical="top" wrapText="1"/>
    </xf>
    <xf numFmtId="0" fontId="0" fillId="24" borderId="14" xfId="0" applyFont="1" applyFill="1" applyBorder="1" applyAlignment="1"/>
    <xf numFmtId="2" fontId="4" fillId="24" borderId="12" xfId="0" applyNumberFormat="1" applyFont="1" applyFill="1" applyBorder="1" applyAlignment="1">
      <alignment horizontal="center" vertical="top" wrapText="1"/>
    </xf>
    <xf numFmtId="2" fontId="4" fillId="24" borderId="14" xfId="0" applyNumberFormat="1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left" vertical="top" wrapText="1"/>
    </xf>
    <xf numFmtId="0" fontId="4" fillId="24" borderId="14" xfId="0" applyFont="1" applyFill="1" applyBorder="1" applyAlignment="1">
      <alignment horizontal="left" vertical="top" wrapText="1"/>
    </xf>
    <xf numFmtId="0" fontId="4" fillId="24" borderId="12" xfId="0" applyFont="1" applyFill="1" applyBorder="1" applyAlignment="1">
      <alignment horizontal="center" vertical="top"/>
    </xf>
    <xf numFmtId="0" fontId="4" fillId="24" borderId="13" xfId="0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center" vertical="top"/>
    </xf>
    <xf numFmtId="0" fontId="4" fillId="24" borderId="12" xfId="81" applyFont="1" applyFill="1" applyBorder="1" applyAlignment="1">
      <alignment horizontal="left" vertical="top" wrapText="1"/>
    </xf>
    <xf numFmtId="0" fontId="4" fillId="24" borderId="13" xfId="81" applyFont="1" applyFill="1" applyBorder="1" applyAlignment="1">
      <alignment horizontal="left" vertical="top" wrapText="1"/>
    </xf>
    <xf numFmtId="0" fontId="4" fillId="24" borderId="14" xfId="81" applyFont="1" applyFill="1" applyBorder="1" applyAlignment="1">
      <alignment horizontal="left" vertical="top" wrapText="1"/>
    </xf>
    <xf numFmtId="2" fontId="4" fillId="24" borderId="13" xfId="0" applyNumberFormat="1" applyFont="1" applyFill="1" applyBorder="1" applyAlignment="1">
      <alignment horizontal="center" vertical="top" wrapText="1"/>
    </xf>
    <xf numFmtId="4" fontId="25" fillId="24" borderId="12" xfId="0" applyNumberFormat="1" applyFont="1" applyFill="1" applyBorder="1" applyAlignment="1">
      <alignment horizontal="center" vertical="top" wrapText="1"/>
    </xf>
    <xf numFmtId="4" fontId="25" fillId="24" borderId="13" xfId="0" applyNumberFormat="1" applyFont="1" applyFill="1" applyBorder="1" applyAlignment="1">
      <alignment horizontal="center" vertical="top" wrapText="1"/>
    </xf>
    <xf numFmtId="4" fontId="25" fillId="24" borderId="14" xfId="0" applyNumberFormat="1" applyFont="1" applyFill="1" applyBorder="1" applyAlignment="1">
      <alignment horizontal="center" vertical="top" wrapText="1"/>
    </xf>
    <xf numFmtId="167" fontId="25" fillId="24" borderId="12" xfId="1" applyNumberFormat="1" applyFont="1" applyFill="1" applyBorder="1" applyAlignment="1">
      <alignment horizontal="center" vertical="top" wrapText="1"/>
    </xf>
    <xf numFmtId="167" fontId="25" fillId="24" borderId="14" xfId="1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horizontal="center" vertical="top" wrapText="1"/>
    </xf>
    <xf numFmtId="167" fontId="25" fillId="24" borderId="12" xfId="0" applyNumberFormat="1" applyFont="1" applyFill="1" applyBorder="1" applyAlignment="1">
      <alignment horizontal="center" vertical="top"/>
    </xf>
    <xf numFmtId="167" fontId="25" fillId="24" borderId="13" xfId="0" applyNumberFormat="1" applyFont="1" applyFill="1" applyBorder="1" applyAlignment="1">
      <alignment horizontal="center" vertical="top"/>
    </xf>
    <xf numFmtId="167" fontId="25" fillId="24" borderId="14" xfId="0" applyNumberFormat="1" applyFont="1" applyFill="1" applyBorder="1" applyAlignment="1">
      <alignment horizontal="center" vertical="top"/>
    </xf>
    <xf numFmtId="0" fontId="4" fillId="24" borderId="13" xfId="0" applyFont="1" applyFill="1" applyBorder="1" applyAlignment="1">
      <alignment horizontal="left" vertical="top" wrapText="1"/>
    </xf>
    <xf numFmtId="0" fontId="4" fillId="24" borderId="12" xfId="1" applyFont="1" applyFill="1" applyBorder="1" applyAlignment="1">
      <alignment horizontal="left" vertical="top" wrapText="1"/>
    </xf>
    <xf numFmtId="0" fontId="4" fillId="24" borderId="14" xfId="1" applyFont="1" applyFill="1" applyBorder="1" applyAlignment="1">
      <alignment horizontal="left" vertical="top" wrapText="1"/>
    </xf>
    <xf numFmtId="49" fontId="4" fillId="24" borderId="12" xfId="0" applyNumberFormat="1" applyFont="1" applyFill="1" applyBorder="1" applyAlignment="1">
      <alignment horizontal="center" vertical="top"/>
    </xf>
    <xf numFmtId="49" fontId="4" fillId="24" borderId="14" xfId="0" applyNumberFormat="1" applyFont="1" applyFill="1" applyBorder="1" applyAlignment="1">
      <alignment horizontal="center" vertical="top"/>
    </xf>
    <xf numFmtId="0" fontId="25" fillId="24" borderId="12" xfId="0" applyNumberFormat="1" applyFont="1" applyFill="1" applyBorder="1" applyAlignment="1">
      <alignment horizontal="center" vertical="top" wrapText="1"/>
    </xf>
    <xf numFmtId="0" fontId="25" fillId="24" borderId="13" xfId="0" applyNumberFormat="1" applyFont="1" applyFill="1" applyBorder="1" applyAlignment="1">
      <alignment horizontal="center" vertical="top" wrapText="1"/>
    </xf>
    <xf numFmtId="0" fontId="25" fillId="24" borderId="14" xfId="0" applyNumberFormat="1" applyFont="1" applyFill="1" applyBorder="1" applyAlignment="1">
      <alignment horizontal="center" vertical="top" wrapText="1"/>
    </xf>
    <xf numFmtId="0" fontId="4" fillId="24" borderId="13" xfId="1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center" vertical="top" wrapText="1"/>
    </xf>
    <xf numFmtId="1" fontId="4" fillId="24" borderId="12" xfId="0" applyNumberFormat="1" applyFont="1" applyFill="1" applyBorder="1" applyAlignment="1">
      <alignment horizontal="center" vertical="top" wrapText="1"/>
    </xf>
    <xf numFmtId="1" fontId="4" fillId="24" borderId="13" xfId="0" applyNumberFormat="1" applyFont="1" applyFill="1" applyBorder="1" applyAlignment="1">
      <alignment horizontal="center"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0" fontId="25" fillId="24" borderId="0" xfId="0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center" vertical="top" wrapText="1"/>
    </xf>
    <xf numFmtId="0" fontId="25" fillId="24" borderId="11" xfId="0" applyFont="1" applyFill="1" applyBorder="1" applyAlignment="1">
      <alignment horizontal="left" vertical="top"/>
    </xf>
    <xf numFmtId="1" fontId="4" fillId="24" borderId="14" xfId="0" applyNumberFormat="1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horizontal="left" vertical="top" wrapText="1"/>
    </xf>
    <xf numFmtId="0" fontId="22" fillId="24" borderId="10" xfId="0" applyFont="1" applyFill="1" applyBorder="1" applyAlignment="1">
      <alignment horizontal="center" vertical="top"/>
    </xf>
    <xf numFmtId="0" fontId="25" fillId="24" borderId="10" xfId="0" applyFont="1" applyFill="1" applyBorder="1" applyAlignment="1">
      <alignment horizontal="center" vertical="top"/>
    </xf>
    <xf numFmtId="0" fontId="25" fillId="24" borderId="12" xfId="0" applyFont="1" applyFill="1" applyBorder="1" applyAlignment="1">
      <alignment horizontal="center" vertical="top"/>
    </xf>
    <xf numFmtId="0" fontId="25" fillId="24" borderId="14" xfId="0" applyFont="1" applyFill="1" applyBorder="1" applyAlignment="1">
      <alignment horizontal="center" vertical="top"/>
    </xf>
    <xf numFmtId="49" fontId="4" fillId="24" borderId="10" xfId="0" applyNumberFormat="1" applyFont="1" applyFill="1" applyBorder="1" applyAlignment="1">
      <alignment horizontal="left" vertical="top" wrapText="1"/>
    </xf>
    <xf numFmtId="4" fontId="25" fillId="24" borderId="12" xfId="1" applyNumberFormat="1" applyFont="1" applyFill="1" applyBorder="1" applyAlignment="1">
      <alignment horizontal="center" vertical="top" wrapText="1"/>
    </xf>
    <xf numFmtId="4" fontId="25" fillId="24" borderId="13" xfId="1" applyNumberFormat="1" applyFont="1" applyFill="1" applyBorder="1" applyAlignment="1">
      <alignment horizontal="center" vertical="top" wrapText="1"/>
    </xf>
    <xf numFmtId="4" fontId="25" fillId="24" borderId="14" xfId="1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 wrapText="1"/>
    </xf>
    <xf numFmtId="0" fontId="4" fillId="24" borderId="17" xfId="0" applyFont="1" applyFill="1" applyBorder="1" applyAlignment="1">
      <alignment horizontal="center" vertical="center" wrapText="1"/>
    </xf>
    <xf numFmtId="4" fontId="4" fillId="24" borderId="12" xfId="0" applyNumberFormat="1" applyFont="1" applyFill="1" applyBorder="1" applyAlignment="1">
      <alignment horizontal="center" vertical="center" wrapText="1"/>
    </xf>
    <xf numFmtId="4" fontId="0" fillId="24" borderId="13" xfId="0" applyNumberFormat="1" applyFont="1" applyFill="1" applyBorder="1"/>
    <xf numFmtId="4" fontId="0" fillId="24" borderId="14" xfId="0" applyNumberFormat="1" applyFont="1" applyFill="1" applyBorder="1"/>
    <xf numFmtId="0" fontId="4" fillId="24" borderId="15" xfId="0" applyFont="1" applyFill="1" applyBorder="1" applyAlignment="1">
      <alignment horizontal="left" vertical="center" wrapText="1"/>
    </xf>
    <xf numFmtId="0" fontId="4" fillId="24" borderId="16" xfId="0" applyFont="1" applyFill="1" applyBorder="1" applyAlignment="1">
      <alignment horizontal="left" vertical="center" wrapText="1"/>
    </xf>
    <xf numFmtId="0" fontId="4" fillId="24" borderId="17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/>
    </xf>
    <xf numFmtId="0" fontId="22" fillId="24" borderId="10" xfId="0" applyFont="1" applyFill="1" applyBorder="1" applyAlignment="1">
      <alignment horizontal="center" vertical="center" wrapText="1"/>
    </xf>
    <xf numFmtId="4" fontId="4" fillId="24" borderId="10" xfId="0" applyNumberFormat="1" applyFont="1" applyFill="1" applyBorder="1" applyAlignment="1">
      <alignment horizontal="center" vertical="center" wrapText="1"/>
    </xf>
    <xf numFmtId="164" fontId="4" fillId="24" borderId="10" xfId="0" applyNumberFormat="1" applyFont="1" applyFill="1" applyBorder="1" applyAlignment="1">
      <alignment horizontal="center" vertical="top" wrapText="1"/>
    </xf>
    <xf numFmtId="164" fontId="4" fillId="24" borderId="12" xfId="0" applyNumberFormat="1" applyFont="1" applyFill="1" applyBorder="1" applyAlignment="1">
      <alignment horizontal="center" vertical="top" wrapText="1"/>
    </xf>
    <xf numFmtId="164" fontId="4" fillId="24" borderId="14" xfId="0" applyNumberFormat="1" applyFont="1" applyFill="1" applyBorder="1" applyAlignment="1">
      <alignment horizontal="center" vertical="top" wrapText="1"/>
    </xf>
    <xf numFmtId="164" fontId="4" fillId="24" borderId="13" xfId="0" applyNumberFormat="1" applyFont="1" applyFill="1" applyBorder="1" applyAlignment="1">
      <alignment horizontal="center" vertical="top" wrapText="1"/>
    </xf>
    <xf numFmtId="0" fontId="25" fillId="24" borderId="13" xfId="0" applyFont="1" applyFill="1" applyBorder="1" applyAlignment="1">
      <alignment horizontal="center" vertical="top"/>
    </xf>
    <xf numFmtId="4" fontId="25" fillId="24" borderId="19" xfId="1" applyNumberFormat="1" applyFont="1" applyFill="1" applyBorder="1" applyAlignment="1">
      <alignment horizontal="center" vertical="top" wrapText="1"/>
    </xf>
    <xf numFmtId="2" fontId="4" fillId="24" borderId="12" xfId="0" applyNumberFormat="1" applyFont="1" applyFill="1" applyBorder="1" applyAlignment="1">
      <alignment horizontal="left" vertical="top" wrapText="1"/>
    </xf>
    <xf numFmtId="2" fontId="4" fillId="24" borderId="13" xfId="0" applyNumberFormat="1" applyFont="1" applyFill="1" applyBorder="1" applyAlignment="1">
      <alignment horizontal="left" vertical="top" wrapText="1"/>
    </xf>
    <xf numFmtId="2" fontId="4" fillId="24" borderId="14" xfId="0" applyNumberFormat="1" applyFont="1" applyFill="1" applyBorder="1" applyAlignment="1">
      <alignment horizontal="left" vertical="top" wrapText="1"/>
    </xf>
    <xf numFmtId="4" fontId="25" fillId="24" borderId="10" xfId="0" applyNumberFormat="1" applyFont="1" applyFill="1" applyBorder="1" applyAlignment="1">
      <alignment horizontal="center" vertical="top" wrapText="1"/>
    </xf>
    <xf numFmtId="0" fontId="4" fillId="24" borderId="12" xfId="0" applyNumberFormat="1" applyFont="1" applyFill="1" applyBorder="1" applyAlignment="1">
      <alignment horizontal="left" vertical="top" wrapText="1"/>
    </xf>
    <xf numFmtId="0" fontId="4" fillId="24" borderId="13" xfId="0" applyNumberFormat="1" applyFont="1" applyFill="1" applyBorder="1" applyAlignment="1">
      <alignment horizontal="left" vertical="top" wrapText="1"/>
    </xf>
    <xf numFmtId="0" fontId="4" fillId="24" borderId="14" xfId="0" applyNumberFormat="1" applyFont="1" applyFill="1" applyBorder="1" applyAlignment="1">
      <alignment horizontal="left" vertical="top" wrapText="1"/>
    </xf>
    <xf numFmtId="4" fontId="4" fillId="24" borderId="12" xfId="1" applyNumberFormat="1" applyFont="1" applyFill="1" applyBorder="1" applyAlignment="1">
      <alignment horizontal="left" vertical="top" wrapText="1"/>
    </xf>
    <xf numFmtId="4" fontId="4" fillId="24" borderId="13" xfId="1" applyNumberFormat="1" applyFont="1" applyFill="1" applyBorder="1" applyAlignment="1">
      <alignment horizontal="left" vertical="top" wrapText="1"/>
    </xf>
  </cellXfs>
  <cellStyles count="101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— акцент1" xfId="8" builtinId="30" customBuiltin="1"/>
    <cellStyle name="20% — акцент2" xfId="9" builtinId="34" customBuiltin="1"/>
    <cellStyle name="20% — акцент3" xfId="10" builtinId="38" customBuiltin="1"/>
    <cellStyle name="20% — акцент4" xfId="11" builtinId="42" customBuiltin="1"/>
    <cellStyle name="20% — акцент5" xfId="12" builtinId="46" customBuiltin="1"/>
    <cellStyle name="20% — акцент6" xfId="13" builtinId="50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— акцент1" xfId="20" builtinId="31" customBuiltin="1"/>
    <cellStyle name="40% — акцент2" xfId="21" builtinId="35" customBuiltin="1"/>
    <cellStyle name="40% — акцент3" xfId="22" builtinId="39" customBuiltin="1"/>
    <cellStyle name="40% — акцент4" xfId="23" builtinId="43" customBuiltin="1"/>
    <cellStyle name="40% — акцент5" xfId="24" builtinId="47" customBuiltin="1"/>
    <cellStyle name="40% — акцент6" xfId="25" builtinId="51" customBuiltin="1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— акцент1" xfId="32" builtinId="32" customBuiltin="1"/>
    <cellStyle name="60% — акцент2" xfId="33" builtinId="36" customBuiltin="1"/>
    <cellStyle name="60% — акцент3" xfId="34" builtinId="40" customBuiltin="1"/>
    <cellStyle name="60% — акцент4" xfId="35" builtinId="44" customBuiltin="1"/>
    <cellStyle name="60% — акцент5" xfId="36" builtinId="48" customBuiltin="1"/>
    <cellStyle name="60% — акцент6" xfId="37" builtinId="52" customBuiltin="1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cel Built-in Norma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te" xfId="57"/>
    <cellStyle name="Output" xfId="58"/>
    <cellStyle name="Title" xfId="59"/>
    <cellStyle name="Total" xfId="60"/>
    <cellStyle name="Warning Text" xfId="61"/>
    <cellStyle name="Акцент1" xfId="62" builtinId="29" customBuiltin="1"/>
    <cellStyle name="Акцент2" xfId="63" builtinId="33" customBuiltin="1"/>
    <cellStyle name="Акцент3" xfId="64" builtinId="37" customBuiltin="1"/>
    <cellStyle name="Акцент4" xfId="65" builtinId="41" customBuiltin="1"/>
    <cellStyle name="Акцент5" xfId="66" builtinId="45" customBuiltin="1"/>
    <cellStyle name="Акцент6" xfId="67" builtinId="49" customBuiltin="1"/>
    <cellStyle name="Ввод " xfId="68" builtinId="20" customBuiltin="1"/>
    <cellStyle name="Вывод" xfId="69" builtinId="21" customBuiltin="1"/>
    <cellStyle name="Вычисление" xfId="70" builtinId="22" customBuiltin="1"/>
    <cellStyle name="Заголовок 1" xfId="71" builtinId="16" customBuiltin="1"/>
    <cellStyle name="Заголовок 2" xfId="72" builtinId="17" customBuiltin="1"/>
    <cellStyle name="Заголовок 3" xfId="73" builtinId="18" customBuiltin="1"/>
    <cellStyle name="Заголовок 4" xfId="74" builtinId="19" customBuiltin="1"/>
    <cellStyle name="Итог" xfId="75" builtinId="25" customBuiltin="1"/>
    <cellStyle name="Контрольная ячейка" xfId="76" builtinId="23" customBuiltin="1"/>
    <cellStyle name="Название" xfId="77" builtinId="15" customBuiltin="1"/>
    <cellStyle name="Нейтральный" xfId="78" builtinId="28" customBuiltin="1"/>
    <cellStyle name="Обычный" xfId="0" builtinId="0"/>
    <cellStyle name="Обычный 11" xfId="99"/>
    <cellStyle name="Обычный 2" xfId="79"/>
    <cellStyle name="Обычный 20" xfId="97"/>
    <cellStyle name="Обычный 22" xfId="100"/>
    <cellStyle name="Обычный 3" xfId="80"/>
    <cellStyle name="Обычный 3 2" xfId="98"/>
    <cellStyle name="Обычный 4" xfId="81"/>
    <cellStyle name="Обычный 4 3" xfId="82"/>
    <cellStyle name="Обычный 4 3 2" xfId="95"/>
    <cellStyle name="Обычный 5" xfId="83"/>
    <cellStyle name="Обычный 6" xfId="84"/>
    <cellStyle name="Обычный 7" xfId="94"/>
    <cellStyle name="Плохой" xfId="85" builtinId="27" customBuiltin="1"/>
    <cellStyle name="Пояснение" xfId="86" builtinId="53" customBuiltin="1"/>
    <cellStyle name="Примечание" xfId="87" builtinId="10" customBuiltin="1"/>
    <cellStyle name="Процентный 2" xfId="96"/>
    <cellStyle name="Связанная ячейка" xfId="88" builtinId="24" customBuiltin="1"/>
    <cellStyle name="Стиль 1" xfId="89"/>
    <cellStyle name="Текст предупреждения" xfId="90" builtinId="11" customBuiltin="1"/>
    <cellStyle name="Тысячи [0]_sl100" xfId="91"/>
    <cellStyle name="Тысячи_sl100" xfId="92"/>
    <cellStyle name="Хороший" xfId="93" builtinId="26" customBuiltin="1"/>
  </cellStyles>
  <dxfs count="0"/>
  <tableStyles count="0" defaultTableStyle="TableStyleMedium9" defaultPivotStyle="PivotStyleLight16"/>
  <colors>
    <mruColors>
      <color rgb="FF99FFCC"/>
      <color rgb="FF99FF33"/>
      <color rgb="FFCCFFFF"/>
      <color rgb="FFFFFF99"/>
      <color rgb="FF66FFCC"/>
      <color rgb="FF66FF99"/>
      <color rgb="FF99FF66"/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view="pageBreakPreview" zoomScale="85" zoomScaleNormal="100" zoomScaleSheetLayoutView="85" workbookViewId="0">
      <pane ySplit="11" topLeftCell="A91" activePane="bottomLeft" state="frozen"/>
      <selection pane="bottomLeft" activeCell="B92" sqref="B92:B93"/>
    </sheetView>
  </sheetViews>
  <sheetFormatPr defaultRowHeight="12.75" x14ac:dyDescent="0.2"/>
  <cols>
    <col min="1" max="1" width="5.5703125" style="20" customWidth="1"/>
    <col min="2" max="2" width="51.42578125" style="10" customWidth="1"/>
    <col min="3" max="3" width="14.140625" style="10" customWidth="1"/>
    <col min="4" max="4" width="16.5703125" style="18" customWidth="1"/>
    <col min="5" max="5" width="16.7109375" style="18" customWidth="1"/>
    <col min="6" max="6" width="16.140625" style="18" customWidth="1"/>
    <col min="7" max="7" width="9.28515625" style="10" customWidth="1"/>
    <col min="8" max="8" width="32.85546875" style="10" customWidth="1"/>
    <col min="9" max="10" width="10.85546875" style="10" customWidth="1"/>
    <col min="11" max="11" width="11.7109375" style="10" customWidth="1"/>
    <col min="12" max="12" width="11" style="10" customWidth="1"/>
    <col min="13" max="13" width="9.85546875" style="20" customWidth="1"/>
    <col min="14" max="14" width="9.85546875" style="10" customWidth="1"/>
    <col min="15" max="16384" width="9.140625" style="10"/>
  </cols>
  <sheetData>
    <row r="1" spans="1:14" ht="15.75" x14ac:dyDescent="0.25">
      <c r="N1" s="17" t="s">
        <v>55</v>
      </c>
    </row>
    <row r="2" spans="1:14" ht="15.75" x14ac:dyDescent="0.25">
      <c r="N2" s="17" t="s">
        <v>56</v>
      </c>
    </row>
    <row r="3" spans="1:14" ht="15.75" x14ac:dyDescent="0.25">
      <c r="N3" s="17" t="s">
        <v>57</v>
      </c>
    </row>
    <row r="4" spans="1:14" ht="38.25" customHeight="1" x14ac:dyDescent="0.2">
      <c r="B4" s="188" t="s">
        <v>8</v>
      </c>
      <c r="C4" s="189"/>
      <c r="D4" s="189"/>
      <c r="E4" s="190"/>
      <c r="F4" s="182" t="s">
        <v>52</v>
      </c>
      <c r="G4" s="183"/>
      <c r="H4" s="183"/>
      <c r="I4" s="183"/>
      <c r="J4" s="183"/>
      <c r="K4" s="183"/>
      <c r="L4" s="183"/>
      <c r="M4" s="183"/>
      <c r="N4" s="184"/>
    </row>
    <row r="5" spans="1:14" ht="15.75" customHeight="1" x14ac:dyDescent="0.2">
      <c r="B5" s="191" t="s">
        <v>6</v>
      </c>
      <c r="C5" s="191"/>
      <c r="D5" s="191"/>
      <c r="E5" s="191"/>
      <c r="F5" s="182" t="s">
        <v>7</v>
      </c>
      <c r="G5" s="183"/>
      <c r="H5" s="183"/>
      <c r="I5" s="183"/>
      <c r="J5" s="183"/>
      <c r="K5" s="183"/>
      <c r="L5" s="183"/>
      <c r="M5" s="183"/>
      <c r="N5" s="184"/>
    </row>
    <row r="6" spans="1:14" ht="51.75" customHeight="1" x14ac:dyDescent="0.2">
      <c r="B6" s="191" t="s">
        <v>9</v>
      </c>
      <c r="C6" s="191"/>
      <c r="D6" s="191"/>
      <c r="E6" s="191"/>
      <c r="F6" s="182" t="s">
        <v>72</v>
      </c>
      <c r="G6" s="183"/>
      <c r="H6" s="183"/>
      <c r="I6" s="183"/>
      <c r="J6" s="183"/>
      <c r="K6" s="183"/>
      <c r="L6" s="183"/>
      <c r="M6" s="183"/>
      <c r="N6" s="184"/>
    </row>
    <row r="7" spans="1:14" ht="31.5" customHeight="1" x14ac:dyDescent="0.2">
      <c r="B7" s="191" t="s">
        <v>0</v>
      </c>
      <c r="C7" s="191"/>
      <c r="D7" s="191"/>
      <c r="E7" s="191"/>
      <c r="F7" s="182" t="s">
        <v>73</v>
      </c>
      <c r="G7" s="183"/>
      <c r="H7" s="183"/>
      <c r="I7" s="183"/>
      <c r="J7" s="183"/>
      <c r="K7" s="183"/>
      <c r="L7" s="183"/>
      <c r="M7" s="183"/>
      <c r="N7" s="184"/>
    </row>
    <row r="8" spans="1:14" ht="20.25" customHeight="1" x14ac:dyDescent="0.3">
      <c r="A8" s="3"/>
      <c r="B8" s="1"/>
      <c r="D8" s="11" t="s">
        <v>138</v>
      </c>
      <c r="E8" s="11"/>
      <c r="F8" s="11"/>
      <c r="G8" s="2"/>
      <c r="H8" s="2"/>
      <c r="I8" s="2"/>
      <c r="J8" s="1"/>
      <c r="K8" s="1"/>
      <c r="L8" s="1"/>
      <c r="M8" s="3"/>
      <c r="N8" s="1"/>
    </row>
    <row r="9" spans="1:14" s="1" customFormat="1" ht="15.75" customHeight="1" x14ac:dyDescent="0.25">
      <c r="A9" s="194" t="s">
        <v>4</v>
      </c>
      <c r="B9" s="192" t="s">
        <v>62</v>
      </c>
      <c r="C9" s="192" t="s">
        <v>51</v>
      </c>
      <c r="D9" s="195" t="s">
        <v>114</v>
      </c>
      <c r="E9" s="195" t="s">
        <v>115</v>
      </c>
      <c r="F9" s="185" t="s">
        <v>58</v>
      </c>
      <c r="G9" s="192" t="s">
        <v>59</v>
      </c>
      <c r="H9" s="192" t="s">
        <v>5</v>
      </c>
      <c r="I9" s="193" t="s">
        <v>1</v>
      </c>
      <c r="J9" s="193"/>
      <c r="K9" s="193"/>
      <c r="L9" s="193"/>
      <c r="M9" s="193"/>
      <c r="N9" s="193"/>
    </row>
    <row r="10" spans="1:14" s="1" customFormat="1" ht="15.75" customHeight="1" x14ac:dyDescent="0.2">
      <c r="A10" s="194"/>
      <c r="B10" s="192"/>
      <c r="C10" s="192"/>
      <c r="D10" s="195"/>
      <c r="E10" s="195"/>
      <c r="F10" s="186"/>
      <c r="G10" s="192"/>
      <c r="H10" s="192"/>
      <c r="I10" s="192" t="s">
        <v>60</v>
      </c>
      <c r="J10" s="192"/>
      <c r="K10" s="192" t="s">
        <v>61</v>
      </c>
      <c r="L10" s="192"/>
      <c r="M10" s="192" t="s">
        <v>71</v>
      </c>
      <c r="N10" s="192" t="s">
        <v>70</v>
      </c>
    </row>
    <row r="11" spans="1:14" s="1" customFormat="1" ht="147" customHeight="1" x14ac:dyDescent="0.2">
      <c r="A11" s="194"/>
      <c r="B11" s="192"/>
      <c r="C11" s="192"/>
      <c r="D11" s="195"/>
      <c r="E11" s="195"/>
      <c r="F11" s="187"/>
      <c r="G11" s="192"/>
      <c r="H11" s="192"/>
      <c r="I11" s="105" t="s">
        <v>2</v>
      </c>
      <c r="J11" s="105" t="s">
        <v>3</v>
      </c>
      <c r="K11" s="105" t="s">
        <v>2</v>
      </c>
      <c r="L11" s="105" t="s">
        <v>3</v>
      </c>
      <c r="M11" s="192"/>
      <c r="N11" s="192"/>
    </row>
    <row r="12" spans="1:14" s="1" customFormat="1" ht="15.75" customHeight="1" x14ac:dyDescent="0.25">
      <c r="A12" s="4">
        <v>1</v>
      </c>
      <c r="B12" s="106">
        <v>2</v>
      </c>
      <c r="C12" s="106">
        <v>3</v>
      </c>
      <c r="D12" s="62">
        <v>4</v>
      </c>
      <c r="E12" s="62">
        <v>5</v>
      </c>
      <c r="F12" s="62">
        <v>7</v>
      </c>
      <c r="G12" s="106">
        <v>6</v>
      </c>
      <c r="H12" s="106">
        <v>8</v>
      </c>
      <c r="I12" s="106">
        <v>9</v>
      </c>
      <c r="J12" s="106">
        <v>10</v>
      </c>
      <c r="K12" s="106">
        <v>11</v>
      </c>
      <c r="L12" s="106">
        <v>12</v>
      </c>
      <c r="M12" s="106">
        <v>13</v>
      </c>
      <c r="N12" s="106">
        <v>14</v>
      </c>
    </row>
    <row r="13" spans="1:14" ht="63" customHeight="1" x14ac:dyDescent="0.2">
      <c r="A13" s="15"/>
      <c r="B13" s="16" t="s">
        <v>10</v>
      </c>
      <c r="C13" s="6" t="s">
        <v>12</v>
      </c>
      <c r="D13" s="120">
        <f>SUM(D14:D39)</f>
        <v>50852.800000000003</v>
      </c>
      <c r="E13" s="120">
        <f>SUM(E14:E39)</f>
        <v>14627.353439999999</v>
      </c>
      <c r="F13" s="120">
        <f>SUM(F14:F39)</f>
        <v>3375.0734400000001</v>
      </c>
      <c r="G13" s="121">
        <f t="shared" ref="G13:G30" si="0">F13/E13*100</f>
        <v>23.0737122326621</v>
      </c>
      <c r="H13" s="107"/>
      <c r="I13" s="21"/>
      <c r="J13" s="21"/>
      <c r="K13" s="21"/>
      <c r="L13" s="21"/>
      <c r="M13" s="102"/>
      <c r="N13" s="21"/>
    </row>
    <row r="14" spans="1:14" ht="117" customHeight="1" x14ac:dyDescent="0.2">
      <c r="A14" s="15">
        <v>1</v>
      </c>
      <c r="B14" s="122" t="s">
        <v>11</v>
      </c>
      <c r="C14" s="5" t="s">
        <v>12</v>
      </c>
      <c r="D14" s="53">
        <v>1111.0999999999999</v>
      </c>
      <c r="E14" s="53">
        <v>4.7294400000000003</v>
      </c>
      <c r="F14" s="53">
        <v>4.7294400000000003</v>
      </c>
      <c r="G14" s="73">
        <f t="shared" si="0"/>
        <v>100</v>
      </c>
      <c r="H14" s="107" t="s">
        <v>127</v>
      </c>
      <c r="I14" s="102" t="s">
        <v>34</v>
      </c>
      <c r="J14" s="102" t="s">
        <v>34</v>
      </c>
      <c r="K14" s="102" t="s">
        <v>34</v>
      </c>
      <c r="L14" s="102" t="s">
        <v>34</v>
      </c>
      <c r="M14" s="70">
        <v>100</v>
      </c>
      <c r="N14" s="102" t="s">
        <v>34</v>
      </c>
    </row>
    <row r="15" spans="1:14" ht="57.75" customHeight="1" x14ac:dyDescent="0.2">
      <c r="A15" s="15">
        <f>A14+1</f>
        <v>2</v>
      </c>
      <c r="B15" s="34" t="s">
        <v>139</v>
      </c>
      <c r="C15" s="5" t="s">
        <v>12</v>
      </c>
      <c r="D15" s="53">
        <v>949</v>
      </c>
      <c r="E15" s="53">
        <f>D15*30/100</f>
        <v>284.7</v>
      </c>
      <c r="F15" s="53">
        <v>0</v>
      </c>
      <c r="G15" s="73">
        <f t="shared" si="0"/>
        <v>0</v>
      </c>
      <c r="H15" s="137" t="s">
        <v>108</v>
      </c>
      <c r="I15" s="135">
        <v>36</v>
      </c>
      <c r="J15" s="135">
        <v>36</v>
      </c>
      <c r="K15" s="135">
        <v>39</v>
      </c>
      <c r="L15" s="135">
        <v>36</v>
      </c>
      <c r="M15" s="197">
        <f t="shared" ref="M15:M16" si="1">L15/K15*100</f>
        <v>92.307692307692307</v>
      </c>
      <c r="N15" s="135">
        <v>40</v>
      </c>
    </row>
    <row r="16" spans="1:14" ht="83.25" customHeight="1" x14ac:dyDescent="0.2">
      <c r="A16" s="15">
        <f t="shared" ref="A16" si="2">A15+1</f>
        <v>3</v>
      </c>
      <c r="B16" s="122" t="s">
        <v>140</v>
      </c>
      <c r="C16" s="5" t="s">
        <v>12</v>
      </c>
      <c r="D16" s="53">
        <v>207</v>
      </c>
      <c r="E16" s="53">
        <f t="shared" ref="E16:E33" si="3">D16*30/100</f>
        <v>62.1</v>
      </c>
      <c r="F16" s="53">
        <v>0</v>
      </c>
      <c r="G16" s="73">
        <f t="shared" si="0"/>
        <v>0</v>
      </c>
      <c r="H16" s="138"/>
      <c r="I16" s="136"/>
      <c r="J16" s="136"/>
      <c r="K16" s="136"/>
      <c r="L16" s="136"/>
      <c r="M16" s="198" t="e">
        <f t="shared" si="1"/>
        <v>#DIV/0!</v>
      </c>
      <c r="N16" s="136"/>
    </row>
    <row r="17" spans="1:14" ht="96" customHeight="1" x14ac:dyDescent="0.2">
      <c r="A17" s="15">
        <f>A16+1</f>
        <v>4</v>
      </c>
      <c r="B17" s="122" t="s">
        <v>141</v>
      </c>
      <c r="C17" s="5" t="s">
        <v>12</v>
      </c>
      <c r="D17" s="53">
        <v>1754</v>
      </c>
      <c r="E17" s="53">
        <v>1714.02</v>
      </c>
      <c r="F17" s="53">
        <v>0</v>
      </c>
      <c r="G17" s="73">
        <f t="shared" si="0"/>
        <v>0</v>
      </c>
      <c r="H17" s="123" t="s">
        <v>126</v>
      </c>
      <c r="I17" s="170">
        <v>5</v>
      </c>
      <c r="J17" s="88">
        <v>5</v>
      </c>
      <c r="K17" s="135">
        <v>5</v>
      </c>
      <c r="L17" s="135">
        <v>5</v>
      </c>
      <c r="M17" s="197">
        <v>100</v>
      </c>
      <c r="N17" s="135">
        <v>5</v>
      </c>
    </row>
    <row r="18" spans="1:14" ht="55.5" customHeight="1" x14ac:dyDescent="0.2">
      <c r="A18" s="15">
        <f t="shared" ref="A18:A39" si="4">A17+1</f>
        <v>5</v>
      </c>
      <c r="B18" s="122" t="s">
        <v>142</v>
      </c>
      <c r="C18" s="5" t="s">
        <v>12</v>
      </c>
      <c r="D18" s="53">
        <v>1000</v>
      </c>
      <c r="E18" s="53">
        <f t="shared" si="3"/>
        <v>300</v>
      </c>
      <c r="F18" s="53">
        <v>0</v>
      </c>
      <c r="G18" s="73">
        <f t="shared" si="0"/>
        <v>0</v>
      </c>
      <c r="H18" s="124"/>
      <c r="I18" s="170"/>
      <c r="J18" s="89"/>
      <c r="K18" s="164"/>
      <c r="L18" s="164"/>
      <c r="M18" s="199"/>
      <c r="N18" s="164"/>
    </row>
    <row r="19" spans="1:14" ht="87" customHeight="1" x14ac:dyDescent="0.2">
      <c r="A19" s="15">
        <f t="shared" si="4"/>
        <v>6</v>
      </c>
      <c r="B19" s="122" t="s">
        <v>74</v>
      </c>
      <c r="C19" s="5" t="s">
        <v>12</v>
      </c>
      <c r="D19" s="53">
        <v>1350</v>
      </c>
      <c r="E19" s="53">
        <f t="shared" si="3"/>
        <v>405</v>
      </c>
      <c r="F19" s="53">
        <v>0</v>
      </c>
      <c r="G19" s="73">
        <f t="shared" si="0"/>
        <v>0</v>
      </c>
      <c r="H19" s="124"/>
      <c r="I19" s="170"/>
      <c r="J19" s="89"/>
      <c r="K19" s="164"/>
      <c r="L19" s="164"/>
      <c r="M19" s="199"/>
      <c r="N19" s="164"/>
    </row>
    <row r="20" spans="1:14" ht="84.75" customHeight="1" x14ac:dyDescent="0.2">
      <c r="A20" s="15">
        <f t="shared" si="4"/>
        <v>7</v>
      </c>
      <c r="B20" s="122" t="s">
        <v>75</v>
      </c>
      <c r="C20" s="5" t="s">
        <v>12</v>
      </c>
      <c r="D20" s="53">
        <v>900</v>
      </c>
      <c r="E20" s="53">
        <f t="shared" si="3"/>
        <v>270</v>
      </c>
      <c r="F20" s="53">
        <v>0</v>
      </c>
      <c r="G20" s="73">
        <f t="shared" si="0"/>
        <v>0</v>
      </c>
      <c r="H20" s="124"/>
      <c r="I20" s="170"/>
      <c r="J20" s="89"/>
      <c r="K20" s="164"/>
      <c r="L20" s="164"/>
      <c r="M20" s="199"/>
      <c r="N20" s="164"/>
    </row>
    <row r="21" spans="1:14" ht="67.5" customHeight="1" x14ac:dyDescent="0.2">
      <c r="A21" s="15">
        <f t="shared" si="4"/>
        <v>8</v>
      </c>
      <c r="B21" s="122" t="s">
        <v>143</v>
      </c>
      <c r="C21" s="5" t="s">
        <v>12</v>
      </c>
      <c r="D21" s="53">
        <v>142</v>
      </c>
      <c r="E21" s="53">
        <f t="shared" si="3"/>
        <v>42.6</v>
      </c>
      <c r="F21" s="53">
        <v>0</v>
      </c>
      <c r="G21" s="73">
        <f t="shared" ref="G21:G23" si="5">F21/E21*100</f>
        <v>0</v>
      </c>
      <c r="H21" s="124"/>
      <c r="I21" s="170"/>
      <c r="J21" s="89"/>
      <c r="K21" s="164"/>
      <c r="L21" s="164"/>
      <c r="M21" s="199"/>
      <c r="N21" s="164"/>
    </row>
    <row r="22" spans="1:14" ht="51.75" customHeight="1" x14ac:dyDescent="0.2">
      <c r="A22" s="15">
        <f t="shared" si="4"/>
        <v>9</v>
      </c>
      <c r="B22" s="122" t="s">
        <v>144</v>
      </c>
      <c r="C22" s="5" t="s">
        <v>12</v>
      </c>
      <c r="D22" s="53">
        <v>198</v>
      </c>
      <c r="E22" s="53">
        <f t="shared" si="3"/>
        <v>59.4</v>
      </c>
      <c r="F22" s="53">
        <v>0</v>
      </c>
      <c r="G22" s="73">
        <f t="shared" si="5"/>
        <v>0</v>
      </c>
      <c r="H22" s="124"/>
      <c r="I22" s="135"/>
      <c r="J22" s="89"/>
      <c r="K22" s="164"/>
      <c r="L22" s="164"/>
      <c r="M22" s="199"/>
      <c r="N22" s="164"/>
    </row>
    <row r="23" spans="1:14" ht="51.75" customHeight="1" x14ac:dyDescent="0.2">
      <c r="A23" s="15">
        <f t="shared" si="4"/>
        <v>10</v>
      </c>
      <c r="B23" s="122" t="s">
        <v>151</v>
      </c>
      <c r="C23" s="5" t="s">
        <v>152</v>
      </c>
      <c r="D23" s="53">
        <v>2828.9</v>
      </c>
      <c r="E23" s="53">
        <v>2828.9</v>
      </c>
      <c r="F23" s="53">
        <v>0</v>
      </c>
      <c r="G23" s="73">
        <f t="shared" si="5"/>
        <v>0</v>
      </c>
      <c r="H23" s="36"/>
      <c r="I23" s="90"/>
      <c r="J23" s="125"/>
      <c r="K23" s="89"/>
      <c r="L23" s="89"/>
      <c r="M23" s="87"/>
      <c r="N23" s="89"/>
    </row>
    <row r="24" spans="1:14" ht="50.25" customHeight="1" x14ac:dyDescent="0.2">
      <c r="A24" s="15">
        <f t="shared" si="4"/>
        <v>11</v>
      </c>
      <c r="B24" s="21" t="s">
        <v>31</v>
      </c>
      <c r="C24" s="5" t="s">
        <v>12</v>
      </c>
      <c r="D24" s="67">
        <v>1500</v>
      </c>
      <c r="E24" s="53">
        <f t="shared" si="3"/>
        <v>450</v>
      </c>
      <c r="F24" s="67">
        <v>0</v>
      </c>
      <c r="G24" s="73">
        <f t="shared" si="0"/>
        <v>0</v>
      </c>
      <c r="H24" s="155" t="s">
        <v>39</v>
      </c>
      <c r="I24" s="135">
        <v>0.16</v>
      </c>
      <c r="J24" s="135">
        <v>0.16</v>
      </c>
      <c r="K24" s="135">
        <v>0.17</v>
      </c>
      <c r="L24" s="135">
        <v>0.05</v>
      </c>
      <c r="M24" s="196">
        <f t="shared" ref="M24:M25" si="6">L24/K24*100</f>
        <v>29.411764705882355</v>
      </c>
      <c r="N24" s="135">
        <v>0.18</v>
      </c>
    </row>
    <row r="25" spans="1:14" ht="71.25" customHeight="1" x14ac:dyDescent="0.2">
      <c r="A25" s="15">
        <f t="shared" si="4"/>
        <v>12</v>
      </c>
      <c r="B25" s="21" t="s">
        <v>36</v>
      </c>
      <c r="C25" s="5" t="s">
        <v>12</v>
      </c>
      <c r="D25" s="67">
        <v>150</v>
      </c>
      <c r="E25" s="53">
        <f t="shared" si="3"/>
        <v>45</v>
      </c>
      <c r="F25" s="53">
        <v>0</v>
      </c>
      <c r="G25" s="73">
        <f t="shared" si="0"/>
        <v>0</v>
      </c>
      <c r="H25" s="138"/>
      <c r="I25" s="136"/>
      <c r="J25" s="136"/>
      <c r="K25" s="136"/>
      <c r="L25" s="136"/>
      <c r="M25" s="196" t="e">
        <f t="shared" si="6"/>
        <v>#DIV/0!</v>
      </c>
      <c r="N25" s="136"/>
    </row>
    <row r="26" spans="1:14" ht="98.25" customHeight="1" x14ac:dyDescent="0.2">
      <c r="A26" s="15">
        <f t="shared" si="4"/>
        <v>13</v>
      </c>
      <c r="B26" s="21" t="s">
        <v>32</v>
      </c>
      <c r="C26" s="5" t="s">
        <v>12</v>
      </c>
      <c r="D26" s="67">
        <v>1000</v>
      </c>
      <c r="E26" s="53">
        <f t="shared" si="3"/>
        <v>300</v>
      </c>
      <c r="F26" s="67">
        <v>0</v>
      </c>
      <c r="G26" s="73">
        <f t="shared" si="0"/>
        <v>0</v>
      </c>
      <c r="H26" s="107" t="s">
        <v>67</v>
      </c>
      <c r="I26" s="102">
        <v>31</v>
      </c>
      <c r="J26" s="102">
        <v>31.5</v>
      </c>
      <c r="K26" s="102">
        <v>31.5</v>
      </c>
      <c r="L26" s="102">
        <v>7.9</v>
      </c>
      <c r="M26" s="70">
        <f>L26/K26*100</f>
        <v>25.079365079365079</v>
      </c>
      <c r="N26" s="102">
        <v>32</v>
      </c>
    </row>
    <row r="27" spans="1:14" ht="52.5" customHeight="1" x14ac:dyDescent="0.2">
      <c r="A27" s="15">
        <f t="shared" si="4"/>
        <v>14</v>
      </c>
      <c r="B27" s="69" t="s">
        <v>76</v>
      </c>
      <c r="C27" s="5" t="s">
        <v>12</v>
      </c>
      <c r="D27" s="53">
        <v>5000</v>
      </c>
      <c r="E27" s="53">
        <f t="shared" si="3"/>
        <v>1500</v>
      </c>
      <c r="F27" s="53">
        <v>0</v>
      </c>
      <c r="G27" s="73">
        <f t="shared" si="0"/>
        <v>0</v>
      </c>
      <c r="H27" s="137" t="s">
        <v>42</v>
      </c>
      <c r="I27" s="135">
        <v>810</v>
      </c>
      <c r="J27" s="135">
        <v>900</v>
      </c>
      <c r="K27" s="135">
        <v>910</v>
      </c>
      <c r="L27" s="135">
        <v>253</v>
      </c>
      <c r="M27" s="165">
        <f t="shared" ref="M27" si="7">L27/K27*100</f>
        <v>27.802197802197803</v>
      </c>
      <c r="N27" s="135">
        <v>920</v>
      </c>
    </row>
    <row r="28" spans="1:14" ht="51" customHeight="1" x14ac:dyDescent="0.2">
      <c r="A28" s="15">
        <f t="shared" si="4"/>
        <v>15</v>
      </c>
      <c r="B28" s="21" t="s">
        <v>38</v>
      </c>
      <c r="C28" s="5" t="s">
        <v>12</v>
      </c>
      <c r="D28" s="67">
        <v>1100</v>
      </c>
      <c r="E28" s="53">
        <f t="shared" si="3"/>
        <v>330</v>
      </c>
      <c r="F28" s="67">
        <v>0</v>
      </c>
      <c r="G28" s="73">
        <f t="shared" si="0"/>
        <v>0</v>
      </c>
      <c r="H28" s="155"/>
      <c r="I28" s="164"/>
      <c r="J28" s="164"/>
      <c r="K28" s="164"/>
      <c r="L28" s="164"/>
      <c r="M28" s="166"/>
      <c r="N28" s="164"/>
    </row>
    <row r="29" spans="1:14" ht="66" customHeight="1" x14ac:dyDescent="0.2">
      <c r="A29" s="15">
        <f t="shared" si="4"/>
        <v>16</v>
      </c>
      <c r="B29" s="36" t="s">
        <v>77</v>
      </c>
      <c r="C29" s="5" t="s">
        <v>12</v>
      </c>
      <c r="D29" s="67">
        <v>1000</v>
      </c>
      <c r="E29" s="53">
        <f t="shared" si="3"/>
        <v>300</v>
      </c>
      <c r="F29" s="67">
        <v>0</v>
      </c>
      <c r="G29" s="73">
        <f t="shared" si="0"/>
        <v>0</v>
      </c>
      <c r="H29" s="155"/>
      <c r="I29" s="164"/>
      <c r="J29" s="164"/>
      <c r="K29" s="164"/>
      <c r="L29" s="164"/>
      <c r="M29" s="166"/>
      <c r="N29" s="164"/>
    </row>
    <row r="30" spans="1:14" ht="53.25" customHeight="1" x14ac:dyDescent="0.2">
      <c r="A30" s="15">
        <f t="shared" si="4"/>
        <v>17</v>
      </c>
      <c r="B30" s="37" t="s">
        <v>78</v>
      </c>
      <c r="C30" s="5" t="s">
        <v>12</v>
      </c>
      <c r="D30" s="67">
        <v>8512.7999999999993</v>
      </c>
      <c r="E30" s="67">
        <v>1935</v>
      </c>
      <c r="F30" s="67">
        <v>1935</v>
      </c>
      <c r="G30" s="73">
        <f t="shared" si="0"/>
        <v>100</v>
      </c>
      <c r="H30" s="155"/>
      <c r="I30" s="164"/>
      <c r="J30" s="164"/>
      <c r="K30" s="164"/>
      <c r="L30" s="164"/>
      <c r="M30" s="166"/>
      <c r="N30" s="164"/>
    </row>
    <row r="31" spans="1:14" ht="68.25" customHeight="1" x14ac:dyDescent="0.2">
      <c r="A31" s="15">
        <f t="shared" si="4"/>
        <v>18</v>
      </c>
      <c r="B31" s="38" t="s">
        <v>40</v>
      </c>
      <c r="C31" s="5" t="s">
        <v>12</v>
      </c>
      <c r="D31" s="67">
        <v>5000</v>
      </c>
      <c r="E31" s="53">
        <f t="shared" si="3"/>
        <v>1500</v>
      </c>
      <c r="F31" s="67">
        <v>0</v>
      </c>
      <c r="G31" s="73">
        <f t="shared" ref="G31:G52" si="8">F31/E31*100</f>
        <v>0</v>
      </c>
      <c r="H31" s="155"/>
      <c r="I31" s="164"/>
      <c r="J31" s="164"/>
      <c r="K31" s="164"/>
      <c r="L31" s="164"/>
      <c r="M31" s="166"/>
      <c r="N31" s="164"/>
    </row>
    <row r="32" spans="1:14" ht="66.75" customHeight="1" x14ac:dyDescent="0.2">
      <c r="A32" s="15">
        <f t="shared" si="4"/>
        <v>19</v>
      </c>
      <c r="B32" s="37" t="s">
        <v>41</v>
      </c>
      <c r="C32" s="5" t="s">
        <v>12</v>
      </c>
      <c r="D32" s="67">
        <v>100</v>
      </c>
      <c r="E32" s="67">
        <f>3+0.448+6+0.896</f>
        <v>10.344000000000001</v>
      </c>
      <c r="F32" s="67">
        <f>3+0.448+6+0.896</f>
        <v>10.344000000000001</v>
      </c>
      <c r="G32" s="73">
        <f t="shared" si="8"/>
        <v>100</v>
      </c>
      <c r="H32" s="155"/>
      <c r="I32" s="164"/>
      <c r="J32" s="164"/>
      <c r="K32" s="164"/>
      <c r="L32" s="164"/>
      <c r="M32" s="166"/>
      <c r="N32" s="164"/>
    </row>
    <row r="33" spans="1:14" ht="49.5" customHeight="1" x14ac:dyDescent="0.2">
      <c r="A33" s="15">
        <f t="shared" si="4"/>
        <v>20</v>
      </c>
      <c r="B33" s="37" t="s">
        <v>79</v>
      </c>
      <c r="C33" s="5" t="s">
        <v>12</v>
      </c>
      <c r="D33" s="67">
        <v>1000</v>
      </c>
      <c r="E33" s="53">
        <f t="shared" si="3"/>
        <v>300</v>
      </c>
      <c r="F33" s="67">
        <v>0</v>
      </c>
      <c r="G33" s="73">
        <f t="shared" si="8"/>
        <v>0</v>
      </c>
      <c r="H33" s="155"/>
      <c r="I33" s="164"/>
      <c r="J33" s="164"/>
      <c r="K33" s="164"/>
      <c r="L33" s="164"/>
      <c r="M33" s="166"/>
      <c r="N33" s="164"/>
    </row>
    <row r="34" spans="1:14" ht="52.5" customHeight="1" x14ac:dyDescent="0.2">
      <c r="A34" s="15">
        <f t="shared" si="4"/>
        <v>21</v>
      </c>
      <c r="B34" s="37" t="s">
        <v>80</v>
      </c>
      <c r="C34" s="5" t="s">
        <v>12</v>
      </c>
      <c r="D34" s="67">
        <v>5000</v>
      </c>
      <c r="E34" s="67">
        <v>1425</v>
      </c>
      <c r="F34" s="67">
        <v>1425</v>
      </c>
      <c r="G34" s="73">
        <f t="shared" si="8"/>
        <v>100</v>
      </c>
      <c r="H34" s="155"/>
      <c r="I34" s="164"/>
      <c r="J34" s="164"/>
      <c r="K34" s="164"/>
      <c r="L34" s="164"/>
      <c r="M34" s="166"/>
      <c r="N34" s="164"/>
    </row>
    <row r="35" spans="1:14" ht="47.25" x14ac:dyDescent="0.2">
      <c r="A35" s="15">
        <f t="shared" si="4"/>
        <v>22</v>
      </c>
      <c r="B35" s="37" t="s">
        <v>145</v>
      </c>
      <c r="C35" s="5" t="s">
        <v>12</v>
      </c>
      <c r="D35" s="67">
        <v>3560</v>
      </c>
      <c r="E35" s="53">
        <f>D35*30/100-507.44</f>
        <v>560.55999999999995</v>
      </c>
      <c r="F35" s="67">
        <v>0</v>
      </c>
      <c r="G35" s="73">
        <v>0</v>
      </c>
      <c r="H35" s="155"/>
      <c r="I35" s="164"/>
      <c r="J35" s="164"/>
      <c r="K35" s="164"/>
      <c r="L35" s="164"/>
      <c r="M35" s="166"/>
      <c r="N35" s="164"/>
    </row>
    <row r="36" spans="1:14" ht="47.25" x14ac:dyDescent="0.2">
      <c r="A36" s="15">
        <f t="shared" si="4"/>
        <v>23</v>
      </c>
      <c r="B36" s="37" t="s">
        <v>146</v>
      </c>
      <c r="C36" s="5" t="s">
        <v>12</v>
      </c>
      <c r="D36" s="67">
        <v>2900</v>
      </c>
      <c r="E36" s="53">
        <v>0</v>
      </c>
      <c r="F36" s="67">
        <v>0</v>
      </c>
      <c r="G36" s="73">
        <v>0</v>
      </c>
      <c r="H36" s="85"/>
      <c r="I36" s="89"/>
      <c r="J36" s="89"/>
      <c r="K36" s="89"/>
      <c r="L36" s="89"/>
      <c r="M36" s="92"/>
      <c r="N36" s="89"/>
    </row>
    <row r="37" spans="1:14" ht="82.5" customHeight="1" x14ac:dyDescent="0.2">
      <c r="A37" s="15">
        <f t="shared" si="4"/>
        <v>24</v>
      </c>
      <c r="B37" s="37" t="s">
        <v>147</v>
      </c>
      <c r="C37" s="5" t="s">
        <v>12</v>
      </c>
      <c r="D37" s="67">
        <v>2400</v>
      </c>
      <c r="E37" s="53">
        <v>0</v>
      </c>
      <c r="F37" s="67">
        <v>0</v>
      </c>
      <c r="G37" s="73">
        <v>0</v>
      </c>
      <c r="H37" s="85"/>
      <c r="I37" s="89"/>
      <c r="J37" s="89"/>
      <c r="K37" s="89"/>
      <c r="L37" s="89"/>
      <c r="M37" s="92"/>
      <c r="N37" s="89"/>
    </row>
    <row r="38" spans="1:14" ht="78.75" customHeight="1" x14ac:dyDescent="0.2">
      <c r="A38" s="15">
        <f t="shared" si="4"/>
        <v>25</v>
      </c>
      <c r="B38" s="37" t="s">
        <v>148</v>
      </c>
      <c r="C38" s="5" t="s">
        <v>12</v>
      </c>
      <c r="D38" s="67">
        <v>490</v>
      </c>
      <c r="E38" s="53">
        <v>0</v>
      </c>
      <c r="F38" s="67">
        <v>0</v>
      </c>
      <c r="G38" s="73">
        <v>0</v>
      </c>
      <c r="H38" s="85"/>
      <c r="I38" s="89"/>
      <c r="J38" s="89"/>
      <c r="K38" s="89"/>
      <c r="L38" s="89"/>
      <c r="M38" s="92"/>
      <c r="N38" s="89"/>
    </row>
    <row r="39" spans="1:14" ht="48.75" customHeight="1" x14ac:dyDescent="0.2">
      <c r="A39" s="15">
        <f t="shared" si="4"/>
        <v>26</v>
      </c>
      <c r="B39" s="37" t="s">
        <v>149</v>
      </c>
      <c r="C39" s="5" t="s">
        <v>12</v>
      </c>
      <c r="D39" s="67">
        <v>1700</v>
      </c>
      <c r="E39" s="53">
        <v>0</v>
      </c>
      <c r="F39" s="67">
        <v>0</v>
      </c>
      <c r="G39" s="73">
        <v>0</v>
      </c>
      <c r="H39" s="85"/>
      <c r="I39" s="89"/>
      <c r="J39" s="89"/>
      <c r="K39" s="89"/>
      <c r="L39" s="89"/>
      <c r="M39" s="92"/>
      <c r="N39" s="89"/>
    </row>
    <row r="40" spans="1:14" ht="66.75" customHeight="1" x14ac:dyDescent="0.2">
      <c r="A40" s="15"/>
      <c r="B40" s="16" t="s">
        <v>65</v>
      </c>
      <c r="C40" s="6" t="s">
        <v>12</v>
      </c>
      <c r="D40" s="54">
        <f>SUM(D41:D44)</f>
        <v>4222.5504200000005</v>
      </c>
      <c r="E40" s="54">
        <f t="shared" ref="E40:F40" si="9">SUM(E41:E44)</f>
        <v>4222.5504200000005</v>
      </c>
      <c r="F40" s="54">
        <f t="shared" si="9"/>
        <v>0</v>
      </c>
      <c r="G40" s="121">
        <f t="shared" si="8"/>
        <v>0</v>
      </c>
      <c r="H40" s="85"/>
      <c r="I40" s="89"/>
      <c r="J40" s="89"/>
      <c r="K40" s="89"/>
      <c r="L40" s="89"/>
      <c r="M40" s="92"/>
      <c r="N40" s="89"/>
    </row>
    <row r="41" spans="1:14" ht="98.25" customHeight="1" x14ac:dyDescent="0.2">
      <c r="A41" s="15">
        <v>1</v>
      </c>
      <c r="B41" s="21" t="s">
        <v>66</v>
      </c>
      <c r="C41" s="5" t="s">
        <v>12</v>
      </c>
      <c r="D41" s="53">
        <v>975.2</v>
      </c>
      <c r="E41" s="53">
        <v>975.2</v>
      </c>
      <c r="F41" s="53">
        <v>0</v>
      </c>
      <c r="G41" s="73">
        <f t="shared" si="8"/>
        <v>0</v>
      </c>
      <c r="H41" s="36" t="s">
        <v>69</v>
      </c>
      <c r="I41" s="90">
        <v>40</v>
      </c>
      <c r="J41" s="90">
        <v>40</v>
      </c>
      <c r="K41" s="90">
        <v>42</v>
      </c>
      <c r="L41" s="90"/>
      <c r="M41" s="93"/>
      <c r="N41" s="90">
        <v>45</v>
      </c>
    </row>
    <row r="42" spans="1:14" ht="144" customHeight="1" x14ac:dyDescent="0.2">
      <c r="A42" s="139">
        <f>A41+1</f>
        <v>2</v>
      </c>
      <c r="B42" s="142" t="s">
        <v>193</v>
      </c>
      <c r="C42" s="133" t="s">
        <v>150</v>
      </c>
      <c r="D42" s="146">
        <v>3247.3504200000002</v>
      </c>
      <c r="E42" s="146">
        <v>3247.3504200000002</v>
      </c>
      <c r="F42" s="146">
        <v>0</v>
      </c>
      <c r="G42" s="152">
        <f t="shared" si="8"/>
        <v>0</v>
      </c>
      <c r="H42" s="35" t="s">
        <v>82</v>
      </c>
      <c r="I42" s="88">
        <v>60</v>
      </c>
      <c r="J42" s="88">
        <v>60</v>
      </c>
      <c r="K42" s="88">
        <v>65</v>
      </c>
      <c r="L42" s="88"/>
      <c r="M42" s="91"/>
      <c r="N42" s="88">
        <v>70</v>
      </c>
    </row>
    <row r="43" spans="1:14" ht="81" customHeight="1" x14ac:dyDescent="0.2">
      <c r="A43" s="140"/>
      <c r="B43" s="143"/>
      <c r="C43" s="145"/>
      <c r="D43" s="147"/>
      <c r="E43" s="147"/>
      <c r="F43" s="147"/>
      <c r="G43" s="153"/>
      <c r="H43" s="35" t="s">
        <v>81</v>
      </c>
      <c r="I43" s="88">
        <v>30</v>
      </c>
      <c r="J43" s="88">
        <v>30</v>
      </c>
      <c r="K43" s="88">
        <v>35</v>
      </c>
      <c r="L43" s="88"/>
      <c r="M43" s="91"/>
      <c r="N43" s="88">
        <v>40</v>
      </c>
    </row>
    <row r="44" spans="1:14" ht="113.25" customHeight="1" x14ac:dyDescent="0.2">
      <c r="A44" s="140"/>
      <c r="B44" s="143"/>
      <c r="C44" s="145"/>
      <c r="D44" s="147"/>
      <c r="E44" s="147"/>
      <c r="F44" s="147"/>
      <c r="G44" s="153"/>
      <c r="H44" s="35" t="s">
        <v>83</v>
      </c>
      <c r="I44" s="88">
        <v>18</v>
      </c>
      <c r="J44" s="88">
        <v>18</v>
      </c>
      <c r="K44" s="88">
        <v>20</v>
      </c>
      <c r="L44" s="88"/>
      <c r="M44" s="91"/>
      <c r="N44" s="88">
        <v>22</v>
      </c>
    </row>
    <row r="45" spans="1:14" ht="53.25" customHeight="1" x14ac:dyDescent="0.2">
      <c r="A45" s="140"/>
      <c r="B45" s="143"/>
      <c r="C45" s="145"/>
      <c r="D45" s="147"/>
      <c r="E45" s="147"/>
      <c r="F45" s="147"/>
      <c r="G45" s="153"/>
      <c r="H45" s="35" t="s">
        <v>86</v>
      </c>
      <c r="I45" s="88">
        <v>33</v>
      </c>
      <c r="J45" s="88">
        <v>33</v>
      </c>
      <c r="K45" s="88">
        <v>49</v>
      </c>
      <c r="L45" s="88"/>
      <c r="M45" s="91"/>
      <c r="N45" s="88">
        <v>66</v>
      </c>
    </row>
    <row r="46" spans="1:14" ht="129.75" customHeight="1" x14ac:dyDescent="0.2">
      <c r="A46" s="140"/>
      <c r="B46" s="143"/>
      <c r="C46" s="145"/>
      <c r="D46" s="147"/>
      <c r="E46" s="147"/>
      <c r="F46" s="147"/>
      <c r="G46" s="153"/>
      <c r="H46" s="35" t="s">
        <v>84</v>
      </c>
      <c r="I46" s="88">
        <v>0</v>
      </c>
      <c r="J46" s="88">
        <v>0</v>
      </c>
      <c r="K46" s="88">
        <v>0</v>
      </c>
      <c r="L46" s="88"/>
      <c r="M46" s="91"/>
      <c r="N46" s="88">
        <v>5</v>
      </c>
    </row>
    <row r="47" spans="1:14" ht="79.5" customHeight="1" x14ac:dyDescent="0.2">
      <c r="A47" s="141"/>
      <c r="B47" s="144"/>
      <c r="C47" s="134"/>
      <c r="D47" s="148"/>
      <c r="E47" s="148"/>
      <c r="F47" s="148"/>
      <c r="G47" s="154"/>
      <c r="H47" s="35" t="s">
        <v>85</v>
      </c>
      <c r="I47" s="88">
        <v>10</v>
      </c>
      <c r="J47" s="88">
        <v>10</v>
      </c>
      <c r="K47" s="88">
        <v>20</v>
      </c>
      <c r="L47" s="88"/>
      <c r="M47" s="91"/>
      <c r="N47" s="88">
        <v>30</v>
      </c>
    </row>
    <row r="48" spans="1:14" ht="49.5" customHeight="1" x14ac:dyDescent="0.2">
      <c r="A48" s="15"/>
      <c r="B48" s="16" t="s">
        <v>13</v>
      </c>
      <c r="C48" s="6" t="s">
        <v>12</v>
      </c>
      <c r="D48" s="56">
        <f>SUM(D49:D63)</f>
        <v>50000</v>
      </c>
      <c r="E48" s="56">
        <f>SUM(E49:E63)</f>
        <v>1000</v>
      </c>
      <c r="F48" s="126">
        <f>SUM(F49:F63)</f>
        <v>0</v>
      </c>
      <c r="G48" s="19">
        <f t="shared" si="8"/>
        <v>0</v>
      </c>
      <c r="H48" s="107"/>
      <c r="I48" s="102"/>
      <c r="J48" s="102"/>
      <c r="K48" s="102"/>
      <c r="L48" s="102"/>
      <c r="M48" s="102"/>
      <c r="N48" s="102"/>
    </row>
    <row r="49" spans="1:14" ht="69.75" customHeight="1" x14ac:dyDescent="0.2">
      <c r="A49" s="15">
        <v>1</v>
      </c>
      <c r="B49" s="34" t="s">
        <v>153</v>
      </c>
      <c r="C49" s="5" t="s">
        <v>12</v>
      </c>
      <c r="D49" s="55">
        <v>1500</v>
      </c>
      <c r="E49" s="127">
        <v>0</v>
      </c>
      <c r="F49" s="128">
        <v>0</v>
      </c>
      <c r="G49" s="127">
        <v>0</v>
      </c>
      <c r="H49" s="137" t="s">
        <v>166</v>
      </c>
      <c r="I49" s="88">
        <v>18</v>
      </c>
      <c r="J49" s="88">
        <v>18</v>
      </c>
      <c r="K49" s="88">
        <v>20</v>
      </c>
      <c r="L49" s="88"/>
      <c r="M49" s="88"/>
      <c r="N49" s="88">
        <v>22</v>
      </c>
    </row>
    <row r="50" spans="1:14" ht="51" customHeight="1" x14ac:dyDescent="0.2">
      <c r="A50" s="15">
        <f>A49+1</f>
        <v>2</v>
      </c>
      <c r="B50" s="69" t="s">
        <v>14</v>
      </c>
      <c r="C50" s="5" t="s">
        <v>12</v>
      </c>
      <c r="D50" s="67">
        <v>1000</v>
      </c>
      <c r="E50" s="67">
        <v>0</v>
      </c>
      <c r="F50" s="67">
        <v>0</v>
      </c>
      <c r="G50" s="73">
        <v>0</v>
      </c>
      <c r="H50" s="155"/>
      <c r="I50" s="89"/>
      <c r="J50" s="89"/>
      <c r="K50" s="89"/>
      <c r="L50" s="89"/>
      <c r="M50" s="89"/>
      <c r="N50" s="89"/>
    </row>
    <row r="51" spans="1:14" ht="114.75" customHeight="1" x14ac:dyDescent="0.2">
      <c r="A51" s="15">
        <f t="shared" ref="A51:A52" si="10">A50+1</f>
        <v>3</v>
      </c>
      <c r="B51" s="69" t="s">
        <v>121</v>
      </c>
      <c r="C51" s="5" t="s">
        <v>12</v>
      </c>
      <c r="D51" s="67">
        <v>5000</v>
      </c>
      <c r="E51" s="67">
        <v>0</v>
      </c>
      <c r="F51" s="67">
        <v>0</v>
      </c>
      <c r="G51" s="73">
        <v>0</v>
      </c>
      <c r="H51" s="155"/>
      <c r="I51" s="48"/>
      <c r="J51" s="48"/>
      <c r="K51" s="48"/>
      <c r="L51" s="48"/>
      <c r="M51" s="48"/>
      <c r="N51" s="48"/>
    </row>
    <row r="52" spans="1:14" ht="98.25" customHeight="1" x14ac:dyDescent="0.2">
      <c r="A52" s="15">
        <f t="shared" si="10"/>
        <v>4</v>
      </c>
      <c r="B52" s="69" t="s">
        <v>87</v>
      </c>
      <c r="C52" s="5" t="s">
        <v>12</v>
      </c>
      <c r="D52" s="67">
        <v>4500</v>
      </c>
      <c r="E52" s="67">
        <v>1000</v>
      </c>
      <c r="F52" s="67">
        <v>0</v>
      </c>
      <c r="G52" s="73">
        <f t="shared" si="8"/>
        <v>0</v>
      </c>
      <c r="H52" s="48"/>
      <c r="I52" s="48"/>
      <c r="J52" s="48"/>
      <c r="K52" s="48"/>
      <c r="L52" s="48"/>
      <c r="M52" s="48"/>
      <c r="N52" s="48"/>
    </row>
    <row r="53" spans="1:14" ht="81" customHeight="1" x14ac:dyDescent="0.2">
      <c r="A53" s="15">
        <f t="shared" ref="A53:A63" si="11">A52+1</f>
        <v>5</v>
      </c>
      <c r="B53" s="69" t="s">
        <v>122</v>
      </c>
      <c r="C53" s="5" t="s">
        <v>12</v>
      </c>
      <c r="D53" s="67">
        <v>6000</v>
      </c>
      <c r="E53" s="67">
        <v>0</v>
      </c>
      <c r="F53" s="67">
        <v>0</v>
      </c>
      <c r="G53" s="73">
        <v>0</v>
      </c>
      <c r="H53" s="48"/>
      <c r="I53" s="48"/>
      <c r="J53" s="48"/>
      <c r="K53" s="48"/>
      <c r="L53" s="48"/>
      <c r="M53" s="48"/>
      <c r="N53" s="48"/>
    </row>
    <row r="54" spans="1:14" ht="53.25" customHeight="1" x14ac:dyDescent="0.2">
      <c r="A54" s="15">
        <f t="shared" si="11"/>
        <v>6</v>
      </c>
      <c r="B54" s="69" t="s">
        <v>88</v>
      </c>
      <c r="C54" s="5" t="s">
        <v>12</v>
      </c>
      <c r="D54" s="67">
        <v>1000</v>
      </c>
      <c r="E54" s="67">
        <v>0</v>
      </c>
      <c r="F54" s="67">
        <v>0</v>
      </c>
      <c r="G54" s="73">
        <v>0</v>
      </c>
      <c r="H54" s="48"/>
      <c r="I54" s="48"/>
      <c r="J54" s="48"/>
      <c r="K54" s="48"/>
      <c r="L54" s="48"/>
      <c r="M54" s="48"/>
      <c r="N54" s="48"/>
    </row>
    <row r="55" spans="1:14" ht="100.5" customHeight="1" x14ac:dyDescent="0.2">
      <c r="A55" s="15">
        <f t="shared" si="11"/>
        <v>7</v>
      </c>
      <c r="B55" s="69" t="s">
        <v>123</v>
      </c>
      <c r="C55" s="5" t="s">
        <v>12</v>
      </c>
      <c r="D55" s="67">
        <v>500</v>
      </c>
      <c r="E55" s="67">
        <v>0</v>
      </c>
      <c r="F55" s="67">
        <v>0</v>
      </c>
      <c r="G55" s="73">
        <v>0</v>
      </c>
      <c r="H55" s="48"/>
      <c r="I55" s="48"/>
      <c r="J55" s="48"/>
      <c r="K55" s="48"/>
      <c r="L55" s="48"/>
      <c r="M55" s="48"/>
      <c r="N55" s="48"/>
    </row>
    <row r="56" spans="1:14" ht="65.25" customHeight="1" x14ac:dyDescent="0.2">
      <c r="A56" s="15">
        <f t="shared" si="11"/>
        <v>8</v>
      </c>
      <c r="B56" s="69" t="s">
        <v>15</v>
      </c>
      <c r="C56" s="5" t="s">
        <v>12</v>
      </c>
      <c r="D56" s="67">
        <v>1000</v>
      </c>
      <c r="E56" s="67">
        <v>0</v>
      </c>
      <c r="F56" s="67">
        <v>0</v>
      </c>
      <c r="G56" s="73">
        <v>0</v>
      </c>
      <c r="H56" s="48"/>
      <c r="I56" s="48"/>
      <c r="J56" s="48"/>
      <c r="K56" s="48"/>
      <c r="L56" s="48"/>
      <c r="M56" s="48"/>
      <c r="N56" s="48"/>
    </row>
    <row r="57" spans="1:14" ht="50.25" customHeight="1" x14ac:dyDescent="0.2">
      <c r="A57" s="15">
        <f t="shared" si="11"/>
        <v>9</v>
      </c>
      <c r="B57" s="69" t="s">
        <v>16</v>
      </c>
      <c r="C57" s="5" t="s">
        <v>12</v>
      </c>
      <c r="D57" s="67">
        <v>500</v>
      </c>
      <c r="E57" s="67">
        <v>0</v>
      </c>
      <c r="F57" s="67">
        <v>0</v>
      </c>
      <c r="G57" s="73">
        <v>0</v>
      </c>
      <c r="H57" s="107" t="s">
        <v>167</v>
      </c>
      <c r="I57" s="102">
        <v>4</v>
      </c>
      <c r="J57" s="102">
        <v>4</v>
      </c>
      <c r="K57" s="102">
        <v>4</v>
      </c>
      <c r="L57" s="102"/>
      <c r="M57" s="102"/>
      <c r="N57" s="102">
        <v>4</v>
      </c>
    </row>
    <row r="58" spans="1:14" ht="65.25" customHeight="1" x14ac:dyDescent="0.2">
      <c r="A58" s="15">
        <f t="shared" si="11"/>
        <v>10</v>
      </c>
      <c r="B58" s="69" t="s">
        <v>17</v>
      </c>
      <c r="C58" s="5" t="s">
        <v>12</v>
      </c>
      <c r="D58" s="67">
        <v>1500</v>
      </c>
      <c r="E58" s="67">
        <v>0</v>
      </c>
      <c r="F58" s="67">
        <v>0</v>
      </c>
      <c r="G58" s="73">
        <v>0</v>
      </c>
      <c r="H58" s="137" t="s">
        <v>168</v>
      </c>
      <c r="I58" s="135">
        <v>4</v>
      </c>
      <c r="J58" s="135">
        <v>8</v>
      </c>
      <c r="K58" s="135">
        <v>4</v>
      </c>
      <c r="L58" s="135"/>
      <c r="M58" s="135"/>
      <c r="N58" s="135">
        <v>4</v>
      </c>
    </row>
    <row r="59" spans="1:14" ht="54.75" customHeight="1" x14ac:dyDescent="0.2">
      <c r="A59" s="15">
        <f t="shared" si="11"/>
        <v>11</v>
      </c>
      <c r="B59" s="34" t="s">
        <v>154</v>
      </c>
      <c r="C59" s="5" t="s">
        <v>12</v>
      </c>
      <c r="D59" s="67">
        <v>7000</v>
      </c>
      <c r="E59" s="67">
        <v>0</v>
      </c>
      <c r="F59" s="129">
        <f t="shared" ref="F59" si="12">E59/D59*100</f>
        <v>0</v>
      </c>
      <c r="G59" s="67">
        <v>0</v>
      </c>
      <c r="H59" s="138"/>
      <c r="I59" s="136"/>
      <c r="J59" s="136"/>
      <c r="K59" s="136"/>
      <c r="L59" s="136"/>
      <c r="M59" s="136"/>
      <c r="N59" s="136"/>
    </row>
    <row r="60" spans="1:14" ht="97.5" customHeight="1" x14ac:dyDescent="0.2">
      <c r="A60" s="15">
        <f t="shared" si="11"/>
        <v>12</v>
      </c>
      <c r="B60" s="69" t="s">
        <v>18</v>
      </c>
      <c r="C60" s="5" t="s">
        <v>12</v>
      </c>
      <c r="D60" s="67">
        <v>3000</v>
      </c>
      <c r="E60" s="67">
        <v>0</v>
      </c>
      <c r="F60" s="67">
        <v>0</v>
      </c>
      <c r="G60" s="73">
        <v>0</v>
      </c>
      <c r="H60" s="84" t="s">
        <v>169</v>
      </c>
      <c r="I60" s="88">
        <v>43</v>
      </c>
      <c r="J60" s="88">
        <v>43</v>
      </c>
      <c r="K60" s="88">
        <v>44</v>
      </c>
      <c r="L60" s="88"/>
      <c r="M60" s="88"/>
      <c r="N60" s="88">
        <v>45</v>
      </c>
    </row>
    <row r="61" spans="1:14" ht="177.75" customHeight="1" x14ac:dyDescent="0.2">
      <c r="A61" s="15">
        <f t="shared" si="11"/>
        <v>13</v>
      </c>
      <c r="B61" s="69" t="s">
        <v>19</v>
      </c>
      <c r="C61" s="5" t="s">
        <v>12</v>
      </c>
      <c r="D61" s="67">
        <v>2500</v>
      </c>
      <c r="E61" s="67">
        <v>0</v>
      </c>
      <c r="F61" s="67">
        <v>0</v>
      </c>
      <c r="G61" s="73">
        <v>0</v>
      </c>
      <c r="H61" s="21" t="s">
        <v>170</v>
      </c>
      <c r="I61" s="102">
        <v>33</v>
      </c>
      <c r="J61" s="102">
        <v>33</v>
      </c>
      <c r="K61" s="102">
        <v>34</v>
      </c>
      <c r="L61" s="102"/>
      <c r="M61" s="102"/>
      <c r="N61" s="102">
        <v>35</v>
      </c>
    </row>
    <row r="62" spans="1:14" ht="82.5" customHeight="1" x14ac:dyDescent="0.2">
      <c r="A62" s="15">
        <f t="shared" si="11"/>
        <v>14</v>
      </c>
      <c r="B62" s="69" t="s">
        <v>89</v>
      </c>
      <c r="C62" s="5" t="s">
        <v>12</v>
      </c>
      <c r="D62" s="67">
        <v>10000</v>
      </c>
      <c r="E62" s="67">
        <v>0</v>
      </c>
      <c r="F62" s="67">
        <v>0</v>
      </c>
      <c r="G62" s="73">
        <v>0</v>
      </c>
      <c r="H62" s="137" t="s">
        <v>171</v>
      </c>
      <c r="I62" s="89">
        <v>40.4</v>
      </c>
      <c r="J62" s="89">
        <v>41</v>
      </c>
      <c r="K62" s="89">
        <v>40.6</v>
      </c>
      <c r="L62" s="89"/>
      <c r="M62" s="87"/>
      <c r="N62" s="89">
        <v>40.799999999999997</v>
      </c>
    </row>
    <row r="63" spans="1:14" ht="66" customHeight="1" x14ac:dyDescent="0.2">
      <c r="A63" s="15">
        <f t="shared" si="11"/>
        <v>15</v>
      </c>
      <c r="B63" s="130" t="s">
        <v>43</v>
      </c>
      <c r="C63" s="5" t="s">
        <v>12</v>
      </c>
      <c r="D63" s="67">
        <v>5000</v>
      </c>
      <c r="E63" s="67">
        <v>0</v>
      </c>
      <c r="F63" s="67">
        <v>0</v>
      </c>
      <c r="G63" s="73">
        <v>0</v>
      </c>
      <c r="H63" s="138"/>
      <c r="I63" s="36"/>
      <c r="J63" s="36"/>
      <c r="K63" s="36"/>
      <c r="L63" s="36"/>
      <c r="M63" s="74"/>
      <c r="N63" s="36"/>
    </row>
    <row r="64" spans="1:14" ht="23.25" customHeight="1" x14ac:dyDescent="0.2">
      <c r="A64" s="174"/>
      <c r="B64" s="173" t="s">
        <v>20</v>
      </c>
      <c r="C64" s="6" t="s">
        <v>23</v>
      </c>
      <c r="D64" s="56">
        <f>D65+D66</f>
        <v>218812.57829999999</v>
      </c>
      <c r="E64" s="56">
        <f>E65+E66</f>
        <v>145552.21830000001</v>
      </c>
      <c r="F64" s="56">
        <f>F65+F66</f>
        <v>0</v>
      </c>
      <c r="G64" s="19">
        <f t="shared" ref="G64:G82" si="13">F64/E64*100</f>
        <v>0</v>
      </c>
      <c r="H64" s="107"/>
      <c r="I64" s="102"/>
      <c r="J64" s="102"/>
      <c r="K64" s="102"/>
      <c r="L64" s="102"/>
      <c r="M64" s="102"/>
      <c r="N64" s="102"/>
    </row>
    <row r="65" spans="1:14" ht="53.25" customHeight="1" x14ac:dyDescent="0.2">
      <c r="A65" s="174"/>
      <c r="B65" s="173"/>
      <c r="C65" s="6" t="s">
        <v>22</v>
      </c>
      <c r="D65" s="56">
        <f>SUM(D67,D72)</f>
        <v>50494.7</v>
      </c>
      <c r="E65" s="56">
        <f t="shared" ref="E65:F65" si="14">SUM(E67,E72)</f>
        <v>0</v>
      </c>
      <c r="F65" s="56">
        <f t="shared" si="14"/>
        <v>0</v>
      </c>
      <c r="G65" s="19">
        <v>0</v>
      </c>
      <c r="H65" s="107"/>
      <c r="I65" s="102"/>
      <c r="J65" s="102"/>
      <c r="K65" s="102"/>
      <c r="L65" s="102"/>
      <c r="M65" s="102"/>
      <c r="N65" s="102"/>
    </row>
    <row r="66" spans="1:14" ht="49.5" customHeight="1" x14ac:dyDescent="0.2">
      <c r="A66" s="174"/>
      <c r="B66" s="173"/>
      <c r="C66" s="6" t="s">
        <v>12</v>
      </c>
      <c r="D66" s="56">
        <f>SUM(D69:D71,D73,D80:D84)</f>
        <v>168317.87830000001</v>
      </c>
      <c r="E66" s="56">
        <f t="shared" ref="E66:F66" si="15">SUM(E69:E71,E73,E80:E84)</f>
        <v>145552.21830000001</v>
      </c>
      <c r="F66" s="56">
        <f t="shared" si="15"/>
        <v>0</v>
      </c>
      <c r="G66" s="19">
        <f t="shared" si="13"/>
        <v>0</v>
      </c>
      <c r="H66" s="107"/>
      <c r="I66" s="102"/>
      <c r="J66" s="102"/>
      <c r="K66" s="102"/>
      <c r="L66" s="102"/>
      <c r="M66" s="102"/>
      <c r="N66" s="102"/>
    </row>
    <row r="67" spans="1:14" ht="97.5" customHeight="1" x14ac:dyDescent="0.2">
      <c r="A67" s="139">
        <v>1</v>
      </c>
      <c r="B67" s="156" t="s">
        <v>21</v>
      </c>
      <c r="C67" s="43" t="s">
        <v>22</v>
      </c>
      <c r="D67" s="97">
        <v>28412.1</v>
      </c>
      <c r="E67" s="97">
        <v>0</v>
      </c>
      <c r="F67" s="97">
        <v>0</v>
      </c>
      <c r="G67" s="71">
        <v>0</v>
      </c>
      <c r="H67" s="107" t="s">
        <v>128</v>
      </c>
      <c r="I67" s="102">
        <v>90</v>
      </c>
      <c r="J67" s="102">
        <v>91</v>
      </c>
      <c r="K67" s="102">
        <v>91</v>
      </c>
      <c r="L67" s="102">
        <v>91</v>
      </c>
      <c r="M67" s="113">
        <f>L67/K67*100</f>
        <v>100</v>
      </c>
      <c r="N67" s="102">
        <v>94</v>
      </c>
    </row>
    <row r="68" spans="1:14" ht="227.25" customHeight="1" x14ac:dyDescent="0.2">
      <c r="A68" s="141"/>
      <c r="B68" s="163"/>
      <c r="C68" s="45"/>
      <c r="D68" s="57"/>
      <c r="E68" s="58"/>
      <c r="F68" s="58"/>
      <c r="G68" s="28"/>
      <c r="H68" s="107" t="s">
        <v>129</v>
      </c>
      <c r="I68" s="102">
        <v>95</v>
      </c>
      <c r="J68" s="102">
        <v>96</v>
      </c>
      <c r="K68" s="102">
        <v>96</v>
      </c>
      <c r="L68" s="102">
        <v>96</v>
      </c>
      <c r="M68" s="113">
        <f>L68/K68*100</f>
        <v>100</v>
      </c>
      <c r="N68" s="102">
        <v>97</v>
      </c>
    </row>
    <row r="69" spans="1:14" ht="194.25" customHeight="1" x14ac:dyDescent="0.2">
      <c r="A69" s="114">
        <v>2</v>
      </c>
      <c r="B69" s="131" t="s">
        <v>155</v>
      </c>
      <c r="C69" s="47" t="s">
        <v>12</v>
      </c>
      <c r="D69" s="98">
        <v>7000</v>
      </c>
      <c r="E69" s="66">
        <v>7000</v>
      </c>
      <c r="F69" s="66">
        <v>0</v>
      </c>
      <c r="G69" s="72">
        <v>0</v>
      </c>
      <c r="H69" s="21" t="s">
        <v>130</v>
      </c>
      <c r="I69" s="102">
        <v>94</v>
      </c>
      <c r="J69" s="102">
        <v>94</v>
      </c>
      <c r="K69" s="102">
        <v>94</v>
      </c>
      <c r="L69" s="102">
        <v>94</v>
      </c>
      <c r="M69" s="113">
        <v>100</v>
      </c>
      <c r="N69" s="102">
        <v>94</v>
      </c>
    </row>
    <row r="70" spans="1:14" ht="97.5" customHeight="1" x14ac:dyDescent="0.2">
      <c r="A70" s="114">
        <v>3</v>
      </c>
      <c r="B70" s="95" t="s">
        <v>194</v>
      </c>
      <c r="C70" s="47" t="s">
        <v>150</v>
      </c>
      <c r="D70" s="98">
        <v>3240</v>
      </c>
      <c r="E70" s="98">
        <v>3240</v>
      </c>
      <c r="F70" s="98">
        <v>0</v>
      </c>
      <c r="G70" s="72">
        <f t="shared" ref="G70" si="16">F70/E70*100</f>
        <v>0</v>
      </c>
      <c r="H70" s="206" t="s">
        <v>172</v>
      </c>
      <c r="I70" s="135">
        <v>66.599999999999994</v>
      </c>
      <c r="J70" s="135">
        <v>67.8</v>
      </c>
      <c r="K70" s="135">
        <v>68</v>
      </c>
      <c r="L70" s="135"/>
      <c r="M70" s="165"/>
      <c r="N70" s="135">
        <v>69.3</v>
      </c>
    </row>
    <row r="71" spans="1:14" ht="96" customHeight="1" x14ac:dyDescent="0.2">
      <c r="A71" s="114">
        <v>4</v>
      </c>
      <c r="B71" s="69" t="s">
        <v>195</v>
      </c>
      <c r="C71" s="47" t="s">
        <v>150</v>
      </c>
      <c r="D71" s="98">
        <v>5691.0946199999998</v>
      </c>
      <c r="E71" s="98">
        <v>5691.0946199999998</v>
      </c>
      <c r="F71" s="98">
        <v>0</v>
      </c>
      <c r="G71" s="73">
        <f>F71/E71*100</f>
        <v>0</v>
      </c>
      <c r="H71" s="208"/>
      <c r="I71" s="136"/>
      <c r="J71" s="136"/>
      <c r="K71" s="136"/>
      <c r="L71" s="136"/>
      <c r="M71" s="172"/>
      <c r="N71" s="136"/>
    </row>
    <row r="72" spans="1:14" s="14" customFormat="1" ht="51.75" customHeight="1" x14ac:dyDescent="0.2">
      <c r="A72" s="40">
        <v>5</v>
      </c>
      <c r="B72" s="64" t="s">
        <v>53</v>
      </c>
      <c r="C72" s="6" t="s">
        <v>22</v>
      </c>
      <c r="D72" s="65">
        <f>SUM(D74,D76,D78)</f>
        <v>22082.6</v>
      </c>
      <c r="E72" s="65">
        <f t="shared" ref="E72:F72" si="17">SUM(E74,E76,E78)</f>
        <v>0</v>
      </c>
      <c r="F72" s="65">
        <f t="shared" si="17"/>
        <v>0</v>
      </c>
      <c r="G72" s="73">
        <v>0</v>
      </c>
      <c r="H72" s="108"/>
      <c r="I72" s="12"/>
      <c r="J72" s="12"/>
      <c r="K72" s="12"/>
      <c r="L72" s="12"/>
      <c r="M72" s="13"/>
      <c r="N72" s="12"/>
    </row>
    <row r="73" spans="1:14" s="14" customFormat="1" ht="48.75" customHeight="1" x14ac:dyDescent="0.2">
      <c r="A73" s="41"/>
      <c r="B73" s="64"/>
      <c r="C73" s="6" t="s">
        <v>12</v>
      </c>
      <c r="D73" s="65">
        <f>SUM(D75,D77,D79)</f>
        <v>15991</v>
      </c>
      <c r="E73" s="65">
        <f t="shared" ref="E73:F73" si="18">SUM(E75,E77,E79)</f>
        <v>0</v>
      </c>
      <c r="F73" s="65">
        <f t="shared" si="18"/>
        <v>0</v>
      </c>
      <c r="G73" s="19">
        <v>0</v>
      </c>
      <c r="H73" s="108"/>
      <c r="I73" s="12"/>
      <c r="J73" s="12"/>
      <c r="K73" s="12"/>
      <c r="L73" s="12"/>
      <c r="M73" s="13"/>
      <c r="N73" s="12"/>
    </row>
    <row r="74" spans="1:14" ht="53.25" customHeight="1" x14ac:dyDescent="0.2">
      <c r="A74" s="158" t="s">
        <v>161</v>
      </c>
      <c r="B74" s="156" t="s">
        <v>156</v>
      </c>
      <c r="C74" s="5" t="s">
        <v>22</v>
      </c>
      <c r="D74" s="98">
        <v>7362.6</v>
      </c>
      <c r="E74" s="98">
        <v>0</v>
      </c>
      <c r="F74" s="98">
        <v>0</v>
      </c>
      <c r="G74" s="73">
        <v>0</v>
      </c>
      <c r="H74" s="137" t="s">
        <v>173</v>
      </c>
      <c r="I74" s="135">
        <v>36</v>
      </c>
      <c r="J74" s="135">
        <v>38</v>
      </c>
      <c r="K74" s="135">
        <v>39</v>
      </c>
      <c r="L74" s="135"/>
      <c r="M74" s="167"/>
      <c r="N74" s="135">
        <v>42</v>
      </c>
    </row>
    <row r="75" spans="1:14" ht="65.25" customHeight="1" x14ac:dyDescent="0.2">
      <c r="A75" s="159"/>
      <c r="B75" s="157"/>
      <c r="C75" s="5" t="s">
        <v>12</v>
      </c>
      <c r="D75" s="98">
        <v>5331.6</v>
      </c>
      <c r="E75" s="98">
        <v>0</v>
      </c>
      <c r="F75" s="98">
        <v>0</v>
      </c>
      <c r="G75" s="73">
        <v>0</v>
      </c>
      <c r="H75" s="138"/>
      <c r="I75" s="136"/>
      <c r="J75" s="136"/>
      <c r="K75" s="136"/>
      <c r="L75" s="136"/>
      <c r="M75" s="167"/>
      <c r="N75" s="136"/>
    </row>
    <row r="76" spans="1:14" ht="72" customHeight="1" x14ac:dyDescent="0.2">
      <c r="A76" s="158" t="s">
        <v>162</v>
      </c>
      <c r="B76" s="156" t="s">
        <v>157</v>
      </c>
      <c r="C76" s="5" t="s">
        <v>22</v>
      </c>
      <c r="D76" s="98">
        <v>7360</v>
      </c>
      <c r="E76" s="98">
        <v>0</v>
      </c>
      <c r="F76" s="98">
        <v>0</v>
      </c>
      <c r="G76" s="73">
        <v>0</v>
      </c>
      <c r="H76" s="137" t="s">
        <v>174</v>
      </c>
      <c r="I76" s="88">
        <v>16</v>
      </c>
      <c r="J76" s="88">
        <v>20</v>
      </c>
      <c r="K76" s="88">
        <v>2</v>
      </c>
      <c r="L76" s="88"/>
      <c r="M76" s="165"/>
      <c r="N76" s="77">
        <v>4</v>
      </c>
    </row>
    <row r="77" spans="1:14" ht="56.25" customHeight="1" x14ac:dyDescent="0.2">
      <c r="A77" s="159"/>
      <c r="B77" s="157"/>
      <c r="C77" s="5" t="s">
        <v>12</v>
      </c>
      <c r="D77" s="98">
        <v>5329.7</v>
      </c>
      <c r="E77" s="98">
        <v>0</v>
      </c>
      <c r="F77" s="98">
        <v>0</v>
      </c>
      <c r="G77" s="73">
        <v>0</v>
      </c>
      <c r="H77" s="155"/>
      <c r="I77" s="48"/>
      <c r="J77" s="48"/>
      <c r="K77" s="48"/>
      <c r="L77" s="48"/>
      <c r="M77" s="166"/>
      <c r="N77" s="78"/>
    </row>
    <row r="78" spans="1:14" ht="49.5" customHeight="1" x14ac:dyDescent="0.2">
      <c r="A78" s="158" t="s">
        <v>163</v>
      </c>
      <c r="B78" s="156" t="s">
        <v>158</v>
      </c>
      <c r="C78" s="5" t="s">
        <v>22</v>
      </c>
      <c r="D78" s="98">
        <v>7360</v>
      </c>
      <c r="E78" s="98">
        <v>0</v>
      </c>
      <c r="F78" s="98">
        <v>0</v>
      </c>
      <c r="G78" s="73">
        <v>0</v>
      </c>
      <c r="H78" s="48"/>
      <c r="I78" s="48"/>
      <c r="J78" s="48"/>
      <c r="K78" s="48"/>
      <c r="L78" s="48"/>
      <c r="M78" s="49"/>
      <c r="N78" s="78"/>
    </row>
    <row r="79" spans="1:14" ht="47.25" x14ac:dyDescent="0.2">
      <c r="A79" s="159"/>
      <c r="B79" s="157"/>
      <c r="C79" s="5" t="s">
        <v>12</v>
      </c>
      <c r="D79" s="98">
        <v>5329.7</v>
      </c>
      <c r="E79" s="98">
        <v>0</v>
      </c>
      <c r="F79" s="98">
        <v>0</v>
      </c>
      <c r="G79" s="73">
        <v>0</v>
      </c>
      <c r="H79" s="48"/>
      <c r="I79" s="48"/>
      <c r="J79" s="48"/>
      <c r="K79" s="48"/>
      <c r="L79" s="48"/>
      <c r="M79" s="49"/>
      <c r="N79" s="48"/>
    </row>
    <row r="80" spans="1:14" ht="94.5" x14ac:dyDescent="0.2">
      <c r="A80" s="94" t="s">
        <v>116</v>
      </c>
      <c r="B80" s="96" t="s">
        <v>196</v>
      </c>
      <c r="C80" s="47" t="s">
        <v>150</v>
      </c>
      <c r="D80" s="67">
        <v>7775.6563500000002</v>
      </c>
      <c r="E80" s="67">
        <v>7775.6563500000002</v>
      </c>
      <c r="F80" s="63">
        <v>0</v>
      </c>
      <c r="G80" s="73">
        <f t="shared" si="13"/>
        <v>0</v>
      </c>
      <c r="H80" s="48"/>
      <c r="I80" s="48"/>
      <c r="J80" s="48"/>
      <c r="K80" s="48"/>
      <c r="L80" s="48"/>
      <c r="M80" s="49"/>
      <c r="N80" s="48"/>
    </row>
    <row r="81" spans="1:14" ht="102" customHeight="1" x14ac:dyDescent="0.2">
      <c r="A81" s="94" t="s">
        <v>117</v>
      </c>
      <c r="B81" s="96" t="s">
        <v>197</v>
      </c>
      <c r="C81" s="47" t="s">
        <v>150</v>
      </c>
      <c r="D81" s="67">
        <v>687.55440999999996</v>
      </c>
      <c r="E81" s="67">
        <v>687.55440999999996</v>
      </c>
      <c r="F81" s="55">
        <v>0</v>
      </c>
      <c r="G81" s="73">
        <f t="shared" si="13"/>
        <v>0</v>
      </c>
      <c r="H81" s="48"/>
      <c r="I81" s="48"/>
      <c r="J81" s="48"/>
      <c r="K81" s="48"/>
      <c r="L81" s="48"/>
      <c r="M81" s="49"/>
      <c r="N81" s="48"/>
    </row>
    <row r="82" spans="1:14" s="51" customFormat="1" ht="99.75" customHeight="1" x14ac:dyDescent="0.2">
      <c r="A82" s="94" t="s">
        <v>118</v>
      </c>
      <c r="B82" s="116" t="s">
        <v>63</v>
      </c>
      <c r="C82" s="47" t="s">
        <v>150</v>
      </c>
      <c r="D82" s="98">
        <v>113855.89846</v>
      </c>
      <c r="E82" s="98">
        <v>113855.89846</v>
      </c>
      <c r="F82" s="98">
        <v>0</v>
      </c>
      <c r="G82" s="73">
        <f t="shared" si="13"/>
        <v>0</v>
      </c>
      <c r="H82" s="35" t="s">
        <v>175</v>
      </c>
      <c r="I82" s="83">
        <v>136.1</v>
      </c>
      <c r="J82" s="88">
        <v>136.1</v>
      </c>
      <c r="K82" s="86">
        <v>60</v>
      </c>
      <c r="L82" s="88"/>
      <c r="M82" s="91"/>
      <c r="N82" s="83" t="s">
        <v>35</v>
      </c>
    </row>
    <row r="83" spans="1:14" s="52" customFormat="1" ht="128.25" customHeight="1" x14ac:dyDescent="0.2">
      <c r="A83" s="94" t="s">
        <v>119</v>
      </c>
      <c r="B83" s="95" t="s">
        <v>198</v>
      </c>
      <c r="C83" s="47" t="s">
        <v>150</v>
      </c>
      <c r="D83" s="98">
        <v>7302.0144600000003</v>
      </c>
      <c r="E83" s="98">
        <v>7302.0144600000003</v>
      </c>
      <c r="F83" s="66">
        <v>0</v>
      </c>
      <c r="G83" s="72">
        <f t="shared" ref="G83" si="19">F83/E83*100</f>
        <v>0</v>
      </c>
      <c r="H83" s="35" t="s">
        <v>176</v>
      </c>
      <c r="I83" s="117">
        <v>258643</v>
      </c>
      <c r="J83" s="117">
        <v>258643</v>
      </c>
      <c r="K83" s="117">
        <v>360143</v>
      </c>
      <c r="L83" s="117"/>
      <c r="M83" s="117"/>
      <c r="N83" s="83" t="s">
        <v>35</v>
      </c>
    </row>
    <row r="84" spans="1:14" s="52" customFormat="1" ht="83.25" customHeight="1" x14ac:dyDescent="0.2">
      <c r="A84" s="94" t="s">
        <v>120</v>
      </c>
      <c r="B84" s="95" t="s">
        <v>159</v>
      </c>
      <c r="C84" s="47" t="s">
        <v>160</v>
      </c>
      <c r="D84" s="98">
        <v>6774.66</v>
      </c>
      <c r="E84" s="98">
        <v>0</v>
      </c>
      <c r="F84" s="66">
        <v>0</v>
      </c>
      <c r="G84" s="72">
        <v>0</v>
      </c>
      <c r="H84" s="35" t="s">
        <v>177</v>
      </c>
      <c r="I84" s="86">
        <v>303.2</v>
      </c>
      <c r="J84" s="88">
        <v>303.2</v>
      </c>
      <c r="K84" s="86">
        <v>141.1</v>
      </c>
      <c r="L84" s="88"/>
      <c r="M84" s="91"/>
      <c r="N84" s="86" t="s">
        <v>35</v>
      </c>
    </row>
    <row r="85" spans="1:14" ht="50.25" customHeight="1" x14ac:dyDescent="0.2">
      <c r="A85" s="109"/>
      <c r="B85" s="16" t="s">
        <v>24</v>
      </c>
      <c r="C85" s="6" t="s">
        <v>12</v>
      </c>
      <c r="D85" s="56">
        <f>SUM(D86:D93)</f>
        <v>20277.899999999998</v>
      </c>
      <c r="E85" s="56">
        <f>SUM(E86:E93)</f>
        <v>4100.28</v>
      </c>
      <c r="F85" s="56">
        <f>SUM(F86:F93)</f>
        <v>2593.3820000000005</v>
      </c>
      <c r="G85" s="19">
        <f t="shared" ref="G85:G112" si="20">F85/E85*100</f>
        <v>63.248900075116843</v>
      </c>
      <c r="H85" s="107"/>
      <c r="I85" s="102"/>
      <c r="J85" s="102"/>
      <c r="K85" s="102"/>
      <c r="L85" s="102"/>
      <c r="M85" s="102"/>
      <c r="N85" s="102"/>
    </row>
    <row r="86" spans="1:14" ht="85.5" customHeight="1" x14ac:dyDescent="0.2">
      <c r="A86" s="99">
        <f>A85+1</f>
        <v>1</v>
      </c>
      <c r="B86" s="137" t="s">
        <v>37</v>
      </c>
      <c r="C86" s="202" t="s">
        <v>124</v>
      </c>
      <c r="D86" s="179">
        <v>8111.1</v>
      </c>
      <c r="E86" s="179">
        <v>1640.1</v>
      </c>
      <c r="F86" s="179">
        <v>1037.4000000000001</v>
      </c>
      <c r="G86" s="152">
        <f t="shared" si="20"/>
        <v>63.252240717029466</v>
      </c>
      <c r="H86" s="107" t="s">
        <v>178</v>
      </c>
      <c r="I86" s="102">
        <v>2.5299999999999998</v>
      </c>
      <c r="J86" s="102">
        <v>2.5299999999999998</v>
      </c>
      <c r="K86" s="102">
        <v>2.5299999999999998</v>
      </c>
      <c r="L86" s="88"/>
      <c r="M86" s="113"/>
      <c r="N86" s="102">
        <v>2.5299999999999998</v>
      </c>
    </row>
    <row r="87" spans="1:14" ht="83.25" customHeight="1" x14ac:dyDescent="0.2">
      <c r="A87" s="132"/>
      <c r="B87" s="138"/>
      <c r="C87" s="204"/>
      <c r="D87" s="181"/>
      <c r="E87" s="181"/>
      <c r="F87" s="181"/>
      <c r="G87" s="154"/>
      <c r="H87" s="107" t="s">
        <v>179</v>
      </c>
      <c r="I87" s="102">
        <v>1.99</v>
      </c>
      <c r="J87" s="102">
        <v>1.99</v>
      </c>
      <c r="K87" s="102">
        <v>1.99</v>
      </c>
      <c r="L87" s="88"/>
      <c r="M87" s="113"/>
      <c r="N87" s="102">
        <v>1.99</v>
      </c>
    </row>
    <row r="88" spans="1:14" ht="162.75" customHeight="1" x14ac:dyDescent="0.2">
      <c r="A88" s="160">
        <v>2</v>
      </c>
      <c r="B88" s="156" t="s">
        <v>25</v>
      </c>
      <c r="C88" s="202" t="s">
        <v>124</v>
      </c>
      <c r="D88" s="179">
        <v>10139</v>
      </c>
      <c r="E88" s="179">
        <f>2050.2-0.02</f>
        <v>2050.1799999999998</v>
      </c>
      <c r="F88" s="179">
        <f>1296.7-0.018</f>
        <v>1296.682</v>
      </c>
      <c r="G88" s="152">
        <f t="shared" si="20"/>
        <v>63.247227072744835</v>
      </c>
      <c r="H88" s="35" t="s">
        <v>109</v>
      </c>
      <c r="I88" s="91">
        <v>640</v>
      </c>
      <c r="J88" s="91">
        <v>640</v>
      </c>
      <c r="K88" s="88">
        <v>650</v>
      </c>
      <c r="L88" s="91">
        <v>52</v>
      </c>
      <c r="M88" s="113">
        <f t="shared" ref="M88" si="21">L88/K88*100</f>
        <v>8</v>
      </c>
      <c r="N88" s="88">
        <v>660</v>
      </c>
    </row>
    <row r="89" spans="1:14" ht="47.25" x14ac:dyDescent="0.2">
      <c r="A89" s="161"/>
      <c r="B89" s="163"/>
      <c r="C89" s="203"/>
      <c r="D89" s="180"/>
      <c r="E89" s="180"/>
      <c r="F89" s="180"/>
      <c r="G89" s="153"/>
      <c r="H89" s="35" t="s">
        <v>180</v>
      </c>
      <c r="I89" s="91">
        <v>1</v>
      </c>
      <c r="J89" s="91">
        <v>1</v>
      </c>
      <c r="K89" s="88">
        <v>1</v>
      </c>
      <c r="L89" s="91"/>
      <c r="M89" s="91"/>
      <c r="N89" s="88">
        <v>1</v>
      </c>
    </row>
    <row r="90" spans="1:14" ht="78.75" x14ac:dyDescent="0.2">
      <c r="A90" s="161"/>
      <c r="B90" s="163"/>
      <c r="C90" s="203"/>
      <c r="D90" s="180"/>
      <c r="E90" s="180"/>
      <c r="F90" s="180"/>
      <c r="G90" s="153"/>
      <c r="H90" s="35" t="s">
        <v>181</v>
      </c>
      <c r="I90" s="91">
        <v>1</v>
      </c>
      <c r="J90" s="91">
        <v>1</v>
      </c>
      <c r="K90" s="88">
        <v>1</v>
      </c>
      <c r="L90" s="91"/>
      <c r="M90" s="91"/>
      <c r="N90" s="88">
        <v>1</v>
      </c>
    </row>
    <row r="91" spans="1:14" ht="54.75" customHeight="1" x14ac:dyDescent="0.2">
      <c r="A91" s="162"/>
      <c r="B91" s="157"/>
      <c r="C91" s="204"/>
      <c r="D91" s="181"/>
      <c r="E91" s="181"/>
      <c r="F91" s="181"/>
      <c r="G91" s="154"/>
      <c r="H91" s="35" t="s">
        <v>182</v>
      </c>
      <c r="I91" s="91">
        <v>1</v>
      </c>
      <c r="J91" s="91">
        <v>1</v>
      </c>
      <c r="K91" s="88">
        <v>1</v>
      </c>
      <c r="L91" s="91"/>
      <c r="M91" s="91"/>
      <c r="N91" s="88">
        <v>1</v>
      </c>
    </row>
    <row r="92" spans="1:14" ht="38.25" customHeight="1" x14ac:dyDescent="0.2">
      <c r="A92" s="99">
        <v>3</v>
      </c>
      <c r="B92" s="156" t="s">
        <v>26</v>
      </c>
      <c r="C92" s="202" t="s">
        <v>124</v>
      </c>
      <c r="D92" s="179">
        <v>2027.8</v>
      </c>
      <c r="E92" s="179">
        <v>410</v>
      </c>
      <c r="F92" s="179">
        <v>259.3</v>
      </c>
      <c r="G92" s="152">
        <f t="shared" si="20"/>
        <v>63.243902439024389</v>
      </c>
      <c r="H92" s="107" t="s">
        <v>199</v>
      </c>
      <c r="I92" s="102">
        <v>2</v>
      </c>
      <c r="J92" s="102">
        <v>2</v>
      </c>
      <c r="K92" s="102">
        <v>2</v>
      </c>
      <c r="L92" s="113"/>
      <c r="M92" s="113"/>
      <c r="N92" s="102">
        <v>3</v>
      </c>
    </row>
    <row r="93" spans="1:14" ht="92.25" customHeight="1" x14ac:dyDescent="0.2">
      <c r="A93" s="75"/>
      <c r="B93" s="157"/>
      <c r="C93" s="204"/>
      <c r="D93" s="181"/>
      <c r="E93" s="181"/>
      <c r="F93" s="181"/>
      <c r="G93" s="154"/>
      <c r="H93" s="107" t="s">
        <v>183</v>
      </c>
      <c r="I93" s="50">
        <v>19000</v>
      </c>
      <c r="J93" s="50">
        <v>19000</v>
      </c>
      <c r="K93" s="50">
        <v>20000</v>
      </c>
      <c r="L93" s="50">
        <v>4015</v>
      </c>
      <c r="M93" s="113">
        <f t="shared" ref="M93" si="22">L93/K93*100</f>
        <v>20.075000000000003</v>
      </c>
      <c r="N93" s="50">
        <v>21000</v>
      </c>
    </row>
    <row r="94" spans="1:14" ht="33.75" customHeight="1" x14ac:dyDescent="0.2">
      <c r="A94" s="174"/>
      <c r="B94" s="173" t="s">
        <v>27</v>
      </c>
      <c r="C94" s="6" t="s">
        <v>23</v>
      </c>
      <c r="D94" s="56">
        <f>D95+D96</f>
        <v>54736.2</v>
      </c>
      <c r="E94" s="56">
        <f>E95+E96</f>
        <v>10162.36</v>
      </c>
      <c r="F94" s="56">
        <f>F95+F96</f>
        <v>9209.119999999999</v>
      </c>
      <c r="G94" s="19">
        <f t="shared" si="20"/>
        <v>90.619895378632506</v>
      </c>
      <c r="H94" s="107"/>
      <c r="I94" s="102"/>
      <c r="J94" s="102"/>
      <c r="K94" s="102"/>
      <c r="L94" s="102"/>
      <c r="M94" s="102"/>
      <c r="N94" s="102"/>
    </row>
    <row r="95" spans="1:14" ht="51" customHeight="1" x14ac:dyDescent="0.2">
      <c r="A95" s="174"/>
      <c r="B95" s="173"/>
      <c r="C95" s="6" t="s">
        <v>22</v>
      </c>
      <c r="D95" s="56">
        <f>D100+D101</f>
        <v>19540.7</v>
      </c>
      <c r="E95" s="56">
        <f>E100+E101</f>
        <v>3005</v>
      </c>
      <c r="F95" s="56">
        <f>F100+F101</f>
        <v>3005</v>
      </c>
      <c r="G95" s="19">
        <f t="shared" si="20"/>
        <v>100</v>
      </c>
      <c r="H95" s="107"/>
      <c r="I95" s="102"/>
      <c r="J95" s="102"/>
      <c r="K95" s="102"/>
      <c r="L95" s="102"/>
      <c r="M95" s="102"/>
      <c r="N95" s="102"/>
    </row>
    <row r="96" spans="1:14" ht="50.25" customHeight="1" x14ac:dyDescent="0.2">
      <c r="A96" s="174"/>
      <c r="B96" s="173"/>
      <c r="C96" s="6" t="s">
        <v>12</v>
      </c>
      <c r="D96" s="56">
        <f>D97+D98+D99</f>
        <v>35195.5</v>
      </c>
      <c r="E96" s="56">
        <f>E97+E98+E99</f>
        <v>7157.36</v>
      </c>
      <c r="F96" s="56">
        <f>F97+F98+F99</f>
        <v>6204.12</v>
      </c>
      <c r="G96" s="19">
        <f t="shared" si="20"/>
        <v>86.681681513854272</v>
      </c>
      <c r="H96" s="107"/>
      <c r="I96" s="102"/>
      <c r="J96" s="102"/>
      <c r="K96" s="102"/>
      <c r="L96" s="102"/>
      <c r="M96" s="102"/>
      <c r="N96" s="102"/>
    </row>
    <row r="97" spans="1:14" ht="130.5" customHeight="1" x14ac:dyDescent="0.2">
      <c r="A97" s="68">
        <f>A96+1</f>
        <v>1</v>
      </c>
      <c r="B97" s="111" t="s">
        <v>125</v>
      </c>
      <c r="C97" s="5" t="s">
        <v>12</v>
      </c>
      <c r="D97" s="53">
        <v>4453.8</v>
      </c>
      <c r="E97" s="53">
        <f>952-189.24</f>
        <v>762.76</v>
      </c>
      <c r="F97" s="53">
        <f>756-161.68</f>
        <v>594.31999999999994</v>
      </c>
      <c r="G97" s="73">
        <f t="shared" si="20"/>
        <v>77.917038124705002</v>
      </c>
      <c r="H97" s="107" t="s">
        <v>184</v>
      </c>
      <c r="I97" s="102">
        <v>30</v>
      </c>
      <c r="J97" s="102">
        <v>33</v>
      </c>
      <c r="K97" s="102">
        <v>31</v>
      </c>
      <c r="L97" s="102"/>
      <c r="M97" s="113"/>
      <c r="N97" s="102">
        <v>31</v>
      </c>
    </row>
    <row r="98" spans="1:14" ht="72" customHeight="1" x14ac:dyDescent="0.2">
      <c r="A98" s="175">
        <f>A97+1</f>
        <v>2</v>
      </c>
      <c r="B98" s="178" t="s">
        <v>137</v>
      </c>
      <c r="C98" s="5" t="s">
        <v>12</v>
      </c>
      <c r="D98" s="53">
        <v>12926.6</v>
      </c>
      <c r="E98" s="53">
        <v>2586.6</v>
      </c>
      <c r="F98" s="53">
        <v>2586</v>
      </c>
      <c r="G98" s="73">
        <f t="shared" si="20"/>
        <v>99.976803525864071</v>
      </c>
      <c r="H98" s="169" t="s">
        <v>185</v>
      </c>
      <c r="I98" s="170">
        <v>90</v>
      </c>
      <c r="J98" s="135">
        <v>98</v>
      </c>
      <c r="K98" s="170">
        <v>93</v>
      </c>
      <c r="L98" s="135"/>
      <c r="M98" s="165"/>
      <c r="N98" s="170">
        <v>91</v>
      </c>
    </row>
    <row r="99" spans="1:14" ht="59.25" customHeight="1" x14ac:dyDescent="0.2">
      <c r="A99" s="175"/>
      <c r="B99" s="178"/>
      <c r="C99" s="5" t="s">
        <v>12</v>
      </c>
      <c r="D99" s="53">
        <v>17815.099999999999</v>
      </c>
      <c r="E99" s="53">
        <v>3808</v>
      </c>
      <c r="F99" s="53">
        <v>3023.8</v>
      </c>
      <c r="G99" s="73">
        <f t="shared" si="20"/>
        <v>79.406512605042025</v>
      </c>
      <c r="H99" s="169"/>
      <c r="I99" s="170"/>
      <c r="J99" s="136"/>
      <c r="K99" s="170"/>
      <c r="L99" s="136"/>
      <c r="M99" s="172"/>
      <c r="N99" s="170"/>
    </row>
    <row r="100" spans="1:14" ht="96.75" customHeight="1" x14ac:dyDescent="0.2">
      <c r="A100" s="110">
        <f>A98+1</f>
        <v>3</v>
      </c>
      <c r="B100" s="111" t="s">
        <v>135</v>
      </c>
      <c r="C100" s="5" t="s">
        <v>22</v>
      </c>
      <c r="D100" s="53">
        <v>19226.7</v>
      </c>
      <c r="E100" s="53">
        <v>3005</v>
      </c>
      <c r="F100" s="53">
        <v>3005</v>
      </c>
      <c r="G100" s="73">
        <f t="shared" si="20"/>
        <v>100</v>
      </c>
      <c r="H100" s="21" t="s">
        <v>186</v>
      </c>
      <c r="I100" s="102">
        <v>100</v>
      </c>
      <c r="J100" s="102">
        <v>100</v>
      </c>
      <c r="K100" s="102">
        <v>100</v>
      </c>
      <c r="L100" s="102"/>
      <c r="M100" s="102"/>
      <c r="N100" s="102">
        <v>100</v>
      </c>
    </row>
    <row r="101" spans="1:14" ht="51.75" customHeight="1" x14ac:dyDescent="0.2">
      <c r="A101" s="110">
        <f>A100+1</f>
        <v>4</v>
      </c>
      <c r="B101" s="111" t="s">
        <v>136</v>
      </c>
      <c r="C101" s="5" t="s">
        <v>22</v>
      </c>
      <c r="D101" s="53">
        <v>314</v>
      </c>
      <c r="E101" s="53">
        <v>0</v>
      </c>
      <c r="F101" s="53">
        <v>0</v>
      </c>
      <c r="G101" s="73">
        <v>0</v>
      </c>
      <c r="H101" s="21" t="s">
        <v>187</v>
      </c>
      <c r="I101" s="102">
        <v>878</v>
      </c>
      <c r="J101" s="102">
        <v>900</v>
      </c>
      <c r="K101" s="102">
        <v>878</v>
      </c>
      <c r="L101" s="102"/>
      <c r="M101" s="113"/>
      <c r="N101" s="102">
        <v>878</v>
      </c>
    </row>
    <row r="102" spans="1:14" ht="66.75" customHeight="1" x14ac:dyDescent="0.2">
      <c r="A102" s="109"/>
      <c r="B102" s="16" t="s">
        <v>28</v>
      </c>
      <c r="C102" s="6" t="s">
        <v>12</v>
      </c>
      <c r="D102" s="54">
        <f>SUM(D104:D132)</f>
        <v>187458.60200000001</v>
      </c>
      <c r="E102" s="54">
        <f t="shared" ref="E102:F102" si="23">SUM(E104:E132)</f>
        <v>56032.2061378</v>
      </c>
      <c r="F102" s="54">
        <f t="shared" si="23"/>
        <v>37497.000347415764</v>
      </c>
      <c r="G102" s="23">
        <f t="shared" si="20"/>
        <v>66.920442602597859</v>
      </c>
      <c r="H102" s="107"/>
      <c r="I102" s="102"/>
      <c r="J102" s="102"/>
      <c r="K102" s="102"/>
      <c r="L102" s="102"/>
      <c r="M102" s="93"/>
      <c r="N102" s="102"/>
    </row>
    <row r="103" spans="1:14" ht="33" customHeight="1" x14ac:dyDescent="0.2">
      <c r="A103" s="79"/>
      <c r="B103" s="80"/>
      <c r="C103" s="81" t="s">
        <v>68</v>
      </c>
      <c r="D103" s="54">
        <f>SUM(D133)</f>
        <v>274544.90000000002</v>
      </c>
      <c r="E103" s="82">
        <f t="shared" ref="E103:F103" si="24">SUM(E133)</f>
        <v>9631.2999999999993</v>
      </c>
      <c r="F103" s="82">
        <f t="shared" si="24"/>
        <v>9631.2999999999993</v>
      </c>
      <c r="G103" s="23">
        <f t="shared" si="20"/>
        <v>100</v>
      </c>
      <c r="H103" s="107"/>
      <c r="I103" s="102"/>
      <c r="J103" s="102"/>
      <c r="K103" s="102"/>
      <c r="L103" s="102"/>
      <c r="M103" s="93"/>
      <c r="N103" s="102"/>
    </row>
    <row r="104" spans="1:14" ht="132.75" customHeight="1" x14ac:dyDescent="0.2">
      <c r="A104" s="176">
        <v>1</v>
      </c>
      <c r="B104" s="137" t="s">
        <v>44</v>
      </c>
      <c r="C104" s="202" t="s">
        <v>12</v>
      </c>
      <c r="D104" s="205">
        <v>7076.1779999999999</v>
      </c>
      <c r="E104" s="179">
        <f>D104*29.89/100</f>
        <v>2115.0696042</v>
      </c>
      <c r="F104" s="179">
        <f>E104*66.92/100</f>
        <v>1415.4045791306398</v>
      </c>
      <c r="G104" s="149">
        <f t="shared" si="20"/>
        <v>66.919999999999987</v>
      </c>
      <c r="H104" s="107" t="s">
        <v>113</v>
      </c>
      <c r="I104" s="102">
        <v>960</v>
      </c>
      <c r="J104" s="102">
        <v>1078</v>
      </c>
      <c r="K104" s="102">
        <v>980</v>
      </c>
      <c r="L104" s="102">
        <v>282</v>
      </c>
      <c r="M104" s="70">
        <f>L104/K104*100</f>
        <v>28.775510204081634</v>
      </c>
      <c r="N104" s="102">
        <v>1000</v>
      </c>
    </row>
    <row r="105" spans="1:14" ht="243" customHeight="1" x14ac:dyDescent="0.2">
      <c r="A105" s="177"/>
      <c r="B105" s="138"/>
      <c r="C105" s="204"/>
      <c r="D105" s="205"/>
      <c r="E105" s="181"/>
      <c r="F105" s="181"/>
      <c r="G105" s="150" t="e">
        <f t="shared" si="20"/>
        <v>#DIV/0!</v>
      </c>
      <c r="H105" s="107" t="s">
        <v>110</v>
      </c>
      <c r="I105" s="102">
        <v>100</v>
      </c>
      <c r="J105" s="102">
        <v>100</v>
      </c>
      <c r="K105" s="102">
        <v>100</v>
      </c>
      <c r="L105" s="102">
        <v>100</v>
      </c>
      <c r="M105" s="102">
        <f>L105/K105*100</f>
        <v>100</v>
      </c>
      <c r="N105" s="102">
        <v>100</v>
      </c>
    </row>
    <row r="106" spans="1:14" ht="111.75" customHeight="1" x14ac:dyDescent="0.2">
      <c r="A106" s="176">
        <v>2</v>
      </c>
      <c r="B106" s="137" t="s">
        <v>45</v>
      </c>
      <c r="C106" s="202" t="s">
        <v>12</v>
      </c>
      <c r="D106" s="205">
        <v>7076.1779999999999</v>
      </c>
      <c r="E106" s="179">
        <f t="shared" ref="E106" si="25">D106*29.89/100</f>
        <v>2115.0696042</v>
      </c>
      <c r="F106" s="179">
        <f t="shared" ref="F106" si="26">E106*66.92/100</f>
        <v>1415.4045791306398</v>
      </c>
      <c r="G106" s="149">
        <f t="shared" si="20"/>
        <v>66.919999999999987</v>
      </c>
      <c r="H106" s="107" t="s">
        <v>99</v>
      </c>
      <c r="I106" s="102">
        <v>59.8</v>
      </c>
      <c r="J106" s="102">
        <v>59.8</v>
      </c>
      <c r="K106" s="102">
        <v>60</v>
      </c>
      <c r="L106" s="102"/>
      <c r="M106" s="70"/>
      <c r="N106" s="102">
        <v>60.2</v>
      </c>
    </row>
    <row r="107" spans="1:14" ht="114" customHeight="1" x14ac:dyDescent="0.2">
      <c r="A107" s="200"/>
      <c r="B107" s="155"/>
      <c r="C107" s="203"/>
      <c r="D107" s="205"/>
      <c r="E107" s="180"/>
      <c r="F107" s="180"/>
      <c r="G107" s="151" t="e">
        <f t="shared" si="20"/>
        <v>#DIV/0!</v>
      </c>
      <c r="H107" s="107" t="s">
        <v>100</v>
      </c>
      <c r="I107" s="102">
        <v>16</v>
      </c>
      <c r="J107" s="102">
        <v>7.6</v>
      </c>
      <c r="K107" s="102">
        <v>7.5</v>
      </c>
      <c r="L107" s="102"/>
      <c r="M107" s="70"/>
      <c r="N107" s="102">
        <v>14</v>
      </c>
    </row>
    <row r="108" spans="1:14" ht="65.25" customHeight="1" x14ac:dyDescent="0.2">
      <c r="A108" s="200"/>
      <c r="B108" s="155"/>
      <c r="C108" s="203"/>
      <c r="D108" s="205"/>
      <c r="E108" s="180">
        <f t="shared" ref="E108" si="27">D108*29.89/100</f>
        <v>0</v>
      </c>
      <c r="F108" s="180">
        <f t="shared" ref="F108" si="28">E108*66.92/100</f>
        <v>0</v>
      </c>
      <c r="G108" s="151" t="e">
        <f t="shared" si="20"/>
        <v>#DIV/0!</v>
      </c>
      <c r="H108" s="107" t="s">
        <v>101</v>
      </c>
      <c r="I108" s="102">
        <v>11.8</v>
      </c>
      <c r="J108" s="102">
        <v>11.8</v>
      </c>
      <c r="K108" s="102">
        <v>11.75</v>
      </c>
      <c r="L108" s="102"/>
      <c r="M108" s="70"/>
      <c r="N108" s="102">
        <v>11.6</v>
      </c>
    </row>
    <row r="109" spans="1:14" ht="33" customHeight="1" x14ac:dyDescent="0.2">
      <c r="A109" s="177"/>
      <c r="B109" s="138"/>
      <c r="C109" s="204"/>
      <c r="D109" s="205"/>
      <c r="E109" s="181"/>
      <c r="F109" s="181"/>
      <c r="G109" s="150" t="e">
        <f t="shared" si="20"/>
        <v>#DIV/0!</v>
      </c>
      <c r="H109" s="107" t="s">
        <v>102</v>
      </c>
      <c r="I109" s="102">
        <v>43</v>
      </c>
      <c r="J109" s="102">
        <v>43</v>
      </c>
      <c r="K109" s="102">
        <v>44</v>
      </c>
      <c r="L109" s="102"/>
      <c r="M109" s="70"/>
      <c r="N109" s="102">
        <v>44</v>
      </c>
    </row>
    <row r="110" spans="1:14" ht="96.75" customHeight="1" x14ac:dyDescent="0.2">
      <c r="A110" s="176">
        <v>3</v>
      </c>
      <c r="B110" s="206" t="s">
        <v>90</v>
      </c>
      <c r="C110" s="202" t="s">
        <v>12</v>
      </c>
      <c r="D110" s="205">
        <v>6804.018</v>
      </c>
      <c r="E110" s="179">
        <f t="shared" ref="E110" si="29">D110*29.89/100</f>
        <v>2033.7209802</v>
      </c>
      <c r="F110" s="179">
        <f t="shared" ref="F110" si="30">E110*66.92/100</f>
        <v>1360.9660799498399</v>
      </c>
      <c r="G110" s="149">
        <f t="shared" si="20"/>
        <v>66.92</v>
      </c>
      <c r="H110" s="107" t="s">
        <v>103</v>
      </c>
      <c r="I110" s="102">
        <v>97</v>
      </c>
      <c r="J110" s="102">
        <v>100</v>
      </c>
      <c r="K110" s="102">
        <v>98</v>
      </c>
      <c r="L110" s="102">
        <v>98</v>
      </c>
      <c r="M110" s="70">
        <f t="shared" ref="M110:M115" si="31">L110/K110*100</f>
        <v>100</v>
      </c>
      <c r="N110" s="102">
        <v>99</v>
      </c>
    </row>
    <row r="111" spans="1:14" ht="65.25" customHeight="1" x14ac:dyDescent="0.2">
      <c r="A111" s="200"/>
      <c r="B111" s="207"/>
      <c r="C111" s="203"/>
      <c r="D111" s="205"/>
      <c r="E111" s="180"/>
      <c r="F111" s="180"/>
      <c r="G111" s="151" t="e">
        <f t="shared" si="20"/>
        <v>#DIV/0!</v>
      </c>
      <c r="H111" s="107" t="s">
        <v>104</v>
      </c>
      <c r="I111" s="102">
        <v>99</v>
      </c>
      <c r="J111" s="102">
        <v>118.4</v>
      </c>
      <c r="K111" s="102">
        <v>99.5</v>
      </c>
      <c r="L111" s="102">
        <v>25.8</v>
      </c>
      <c r="M111" s="70">
        <f t="shared" si="31"/>
        <v>25.929648241206031</v>
      </c>
      <c r="N111" s="102">
        <v>100</v>
      </c>
    </row>
    <row r="112" spans="1:14" ht="83.25" customHeight="1" x14ac:dyDescent="0.2">
      <c r="A112" s="200"/>
      <c r="B112" s="207"/>
      <c r="C112" s="203"/>
      <c r="D112" s="205"/>
      <c r="E112" s="180">
        <f t="shared" ref="E112" si="32">D112*29.89/100</f>
        <v>0</v>
      </c>
      <c r="F112" s="180">
        <f t="shared" ref="F112" si="33">E112*66.92/100</f>
        <v>0</v>
      </c>
      <c r="G112" s="151" t="e">
        <f t="shared" si="20"/>
        <v>#DIV/0!</v>
      </c>
      <c r="H112" s="107" t="s">
        <v>105</v>
      </c>
      <c r="I112" s="102">
        <v>98.7</v>
      </c>
      <c r="J112" s="102">
        <v>124</v>
      </c>
      <c r="K112" s="102">
        <v>99</v>
      </c>
      <c r="L112" s="102">
        <v>22.4</v>
      </c>
      <c r="M112" s="70">
        <f t="shared" si="31"/>
        <v>22.626262626262626</v>
      </c>
      <c r="N112" s="102">
        <v>99.5</v>
      </c>
    </row>
    <row r="113" spans="1:14" ht="97.5" customHeight="1" x14ac:dyDescent="0.2">
      <c r="A113" s="177"/>
      <c r="B113" s="208"/>
      <c r="C113" s="204"/>
      <c r="D113" s="205"/>
      <c r="E113" s="181"/>
      <c r="F113" s="181"/>
      <c r="G113" s="150" t="e">
        <f t="shared" ref="G113:G137" si="34">F113/E113*100</f>
        <v>#DIV/0!</v>
      </c>
      <c r="H113" s="107" t="s">
        <v>106</v>
      </c>
      <c r="I113" s="102">
        <v>97</v>
      </c>
      <c r="J113" s="102">
        <v>100</v>
      </c>
      <c r="K113" s="102">
        <v>98</v>
      </c>
      <c r="L113" s="102">
        <v>98</v>
      </c>
      <c r="M113" s="70">
        <f t="shared" si="31"/>
        <v>100</v>
      </c>
      <c r="N113" s="102">
        <v>99</v>
      </c>
    </row>
    <row r="114" spans="1:14" ht="129.75" customHeight="1" x14ac:dyDescent="0.2">
      <c r="A114" s="176">
        <v>4</v>
      </c>
      <c r="B114" s="35" t="s">
        <v>46</v>
      </c>
      <c r="C114" s="43" t="s">
        <v>12</v>
      </c>
      <c r="D114" s="205">
        <v>5171.0529999999999</v>
      </c>
      <c r="E114" s="201">
        <f>D114*29.89/100</f>
        <v>1545.6277416999999</v>
      </c>
      <c r="F114" s="201">
        <f>E114*66.92/100</f>
        <v>1034.33408474564</v>
      </c>
      <c r="G114" s="112">
        <f t="shared" si="34"/>
        <v>66.92</v>
      </c>
      <c r="H114" s="107" t="s">
        <v>107</v>
      </c>
      <c r="I114" s="88">
        <v>94</v>
      </c>
      <c r="J114" s="102">
        <v>100</v>
      </c>
      <c r="K114" s="88">
        <v>95</v>
      </c>
      <c r="L114" s="102">
        <v>95</v>
      </c>
      <c r="M114" s="70">
        <f t="shared" si="31"/>
        <v>100</v>
      </c>
      <c r="N114" s="88">
        <v>95</v>
      </c>
    </row>
    <row r="115" spans="1:14" ht="242.25" customHeight="1" x14ac:dyDescent="0.2">
      <c r="A115" s="200"/>
      <c r="B115" s="48"/>
      <c r="C115" s="45"/>
      <c r="D115" s="205"/>
      <c r="E115" s="201"/>
      <c r="F115" s="201"/>
      <c r="G115" s="24"/>
      <c r="H115" s="107" t="s">
        <v>188</v>
      </c>
      <c r="I115" s="102">
        <v>100</v>
      </c>
      <c r="J115" s="102">
        <v>100</v>
      </c>
      <c r="K115" s="102">
        <v>100</v>
      </c>
      <c r="L115" s="102">
        <v>100</v>
      </c>
      <c r="M115" s="70">
        <f t="shared" si="31"/>
        <v>100</v>
      </c>
      <c r="N115" s="102">
        <v>100</v>
      </c>
    </row>
    <row r="116" spans="1:14" ht="100.5" customHeight="1" x14ac:dyDescent="0.2">
      <c r="A116" s="177"/>
      <c r="B116" s="36"/>
      <c r="C116" s="47"/>
      <c r="D116" s="205"/>
      <c r="E116" s="119"/>
      <c r="F116" s="59"/>
      <c r="G116" s="27"/>
      <c r="H116" s="107" t="s">
        <v>189</v>
      </c>
      <c r="I116" s="90">
        <v>1</v>
      </c>
      <c r="J116" s="90">
        <v>1</v>
      </c>
      <c r="K116" s="90">
        <v>1</v>
      </c>
      <c r="L116" s="102"/>
      <c r="M116" s="70"/>
      <c r="N116" s="90">
        <v>1</v>
      </c>
    </row>
    <row r="117" spans="1:14" ht="87.75" customHeight="1" x14ac:dyDescent="0.2">
      <c r="A117" s="176">
        <v>5</v>
      </c>
      <c r="B117" s="137" t="s">
        <v>47</v>
      </c>
      <c r="C117" s="202" t="s">
        <v>12</v>
      </c>
      <c r="D117" s="118">
        <v>61508.317000000003</v>
      </c>
      <c r="E117" s="97">
        <f>D117*29.89/100+0.83</f>
        <v>18385.665951300001</v>
      </c>
      <c r="F117" s="97">
        <f>E117*66.92/100+0.248</f>
        <v>12303.935654609961</v>
      </c>
      <c r="G117" s="112">
        <f t="shared" si="34"/>
        <v>66.921348876894953</v>
      </c>
      <c r="H117" s="107" t="s">
        <v>111</v>
      </c>
      <c r="I117" s="90">
        <v>96</v>
      </c>
      <c r="J117" s="102">
        <v>98.1</v>
      </c>
      <c r="K117" s="90">
        <v>96</v>
      </c>
      <c r="L117" s="102">
        <v>99.2</v>
      </c>
      <c r="M117" s="70">
        <f t="shared" ref="M117:M122" si="35">L117/K117*100</f>
        <v>103.33333333333334</v>
      </c>
      <c r="N117" s="90">
        <v>96</v>
      </c>
    </row>
    <row r="118" spans="1:14" ht="54.75" customHeight="1" x14ac:dyDescent="0.2">
      <c r="A118" s="200"/>
      <c r="B118" s="155"/>
      <c r="C118" s="203"/>
      <c r="D118" s="118"/>
      <c r="E118" s="103"/>
      <c r="F118" s="60"/>
      <c r="G118" s="24"/>
      <c r="H118" s="107" t="s">
        <v>112</v>
      </c>
      <c r="I118" s="42" t="s">
        <v>64</v>
      </c>
      <c r="J118" s="102">
        <v>74.2</v>
      </c>
      <c r="K118" s="42" t="s">
        <v>64</v>
      </c>
      <c r="L118" s="102">
        <v>77.7</v>
      </c>
      <c r="M118" s="70">
        <f t="shared" si="35"/>
        <v>111.00000000000001</v>
      </c>
      <c r="N118" s="90">
        <v>70</v>
      </c>
    </row>
    <row r="119" spans="1:14" ht="100.5" customHeight="1" x14ac:dyDescent="0.2">
      <c r="A119" s="101"/>
      <c r="B119" s="85"/>
      <c r="C119" s="104"/>
      <c r="D119" s="118"/>
      <c r="E119" s="103"/>
      <c r="F119" s="103"/>
      <c r="G119" s="115"/>
      <c r="H119" s="107" t="s">
        <v>91</v>
      </c>
      <c r="I119" s="42" t="s">
        <v>92</v>
      </c>
      <c r="J119" s="102">
        <v>97</v>
      </c>
      <c r="K119" s="42" t="s">
        <v>92</v>
      </c>
      <c r="L119" s="102">
        <v>75.22</v>
      </c>
      <c r="M119" s="70">
        <f t="shared" si="35"/>
        <v>150.44</v>
      </c>
      <c r="N119" s="90">
        <v>50</v>
      </c>
    </row>
    <row r="120" spans="1:14" ht="97.5" customHeight="1" x14ac:dyDescent="0.2">
      <c r="A120" s="101"/>
      <c r="B120" s="85"/>
      <c r="C120" s="104"/>
      <c r="D120" s="118"/>
      <c r="E120" s="103"/>
      <c r="F120" s="103"/>
      <c r="G120" s="115"/>
      <c r="H120" s="107" t="s">
        <v>93</v>
      </c>
      <c r="I120" s="42" t="s">
        <v>94</v>
      </c>
      <c r="J120" s="102">
        <v>0</v>
      </c>
      <c r="K120" s="42" t="s">
        <v>94</v>
      </c>
      <c r="L120" s="102">
        <v>0</v>
      </c>
      <c r="M120" s="70">
        <v>100</v>
      </c>
      <c r="N120" s="90">
        <v>0</v>
      </c>
    </row>
    <row r="121" spans="1:14" ht="51" customHeight="1" x14ac:dyDescent="0.2">
      <c r="A121" s="176">
        <v>6</v>
      </c>
      <c r="B121" s="137" t="s">
        <v>48</v>
      </c>
      <c r="C121" s="202" t="s">
        <v>12</v>
      </c>
      <c r="D121" s="118">
        <v>63896.345999999998</v>
      </c>
      <c r="E121" s="179">
        <f>D121*29.89/100</f>
        <v>19098.617819399999</v>
      </c>
      <c r="F121" s="179">
        <f>E121*66.92/100</f>
        <v>12780.795044742481</v>
      </c>
      <c r="G121" s="149">
        <f t="shared" si="34"/>
        <v>66.920000000000016</v>
      </c>
      <c r="H121" s="107" t="s">
        <v>49</v>
      </c>
      <c r="I121" s="90">
        <v>35140</v>
      </c>
      <c r="J121" s="102">
        <v>35140</v>
      </c>
      <c r="K121" s="90">
        <v>35150</v>
      </c>
      <c r="L121" s="102">
        <v>8153</v>
      </c>
      <c r="M121" s="70">
        <f t="shared" si="35"/>
        <v>23.194879089615934</v>
      </c>
      <c r="N121" s="90">
        <v>35160</v>
      </c>
    </row>
    <row r="122" spans="1:14" ht="81.75" customHeight="1" x14ac:dyDescent="0.2">
      <c r="A122" s="177"/>
      <c r="B122" s="138"/>
      <c r="C122" s="204"/>
      <c r="D122" s="118"/>
      <c r="E122" s="181"/>
      <c r="F122" s="181"/>
      <c r="G122" s="150" t="e">
        <f t="shared" si="34"/>
        <v>#DIV/0!</v>
      </c>
      <c r="H122" s="107" t="s">
        <v>50</v>
      </c>
      <c r="I122" s="90">
        <v>64440</v>
      </c>
      <c r="J122" s="90">
        <v>64440</v>
      </c>
      <c r="K122" s="90">
        <v>64450</v>
      </c>
      <c r="L122" s="90">
        <v>15563</v>
      </c>
      <c r="M122" s="113">
        <f t="shared" si="35"/>
        <v>24.147401086113266</v>
      </c>
      <c r="N122" s="90">
        <v>64460</v>
      </c>
    </row>
    <row r="123" spans="1:14" ht="52.5" customHeight="1" x14ac:dyDescent="0.2">
      <c r="A123" s="100">
        <v>7</v>
      </c>
      <c r="B123" s="209" t="s">
        <v>29</v>
      </c>
      <c r="C123" s="43" t="s">
        <v>12</v>
      </c>
      <c r="D123" s="205">
        <v>28850.333999999999</v>
      </c>
      <c r="E123" s="97">
        <f>D123*29.89/100</f>
        <v>8623.3648326000002</v>
      </c>
      <c r="F123" s="97">
        <f>E123*66.92/100</f>
        <v>5770.75574597592</v>
      </c>
      <c r="G123" s="71">
        <f t="shared" si="34"/>
        <v>66.92</v>
      </c>
      <c r="H123" s="21" t="s">
        <v>190</v>
      </c>
      <c r="I123" s="102">
        <v>85</v>
      </c>
      <c r="J123" s="102">
        <v>100</v>
      </c>
      <c r="K123" s="102">
        <v>90</v>
      </c>
      <c r="L123" s="102"/>
      <c r="M123" s="102"/>
      <c r="N123" s="102" t="s">
        <v>35</v>
      </c>
    </row>
    <row r="124" spans="1:14" ht="288.75" customHeight="1" x14ac:dyDescent="0.2">
      <c r="A124" s="25"/>
      <c r="B124" s="210"/>
      <c r="C124" s="45"/>
      <c r="D124" s="205"/>
      <c r="E124" s="57"/>
      <c r="F124" s="60"/>
      <c r="G124" s="28"/>
      <c r="H124" s="39" t="s">
        <v>95</v>
      </c>
      <c r="I124" s="90">
        <v>100</v>
      </c>
      <c r="J124" s="90">
        <v>100</v>
      </c>
      <c r="K124" s="90">
        <v>100</v>
      </c>
      <c r="L124" s="90">
        <v>100</v>
      </c>
      <c r="M124" s="90">
        <f>L124/K124*100</f>
        <v>100</v>
      </c>
      <c r="N124" s="90">
        <v>100</v>
      </c>
    </row>
    <row r="125" spans="1:14" ht="335.25" customHeight="1" x14ac:dyDescent="0.2">
      <c r="A125" s="25"/>
      <c r="B125" s="44"/>
      <c r="C125" s="45"/>
      <c r="D125" s="205"/>
      <c r="E125" s="57"/>
      <c r="F125" s="57"/>
      <c r="G125" s="28"/>
      <c r="H125" s="46" t="s">
        <v>96</v>
      </c>
      <c r="I125" s="90">
        <v>100</v>
      </c>
      <c r="J125" s="90">
        <v>100</v>
      </c>
      <c r="K125" s="90">
        <v>100</v>
      </c>
      <c r="L125" s="90">
        <v>100</v>
      </c>
      <c r="M125" s="90">
        <f>L125/K125*100</f>
        <v>100</v>
      </c>
      <c r="N125" s="90">
        <v>100</v>
      </c>
    </row>
    <row r="126" spans="1:14" ht="353.25" customHeight="1" x14ac:dyDescent="0.2">
      <c r="A126" s="25"/>
      <c r="B126" s="44"/>
      <c r="C126" s="45"/>
      <c r="D126" s="205"/>
      <c r="E126" s="57"/>
      <c r="F126" s="57"/>
      <c r="G126" s="28"/>
      <c r="H126" s="46" t="s">
        <v>97</v>
      </c>
      <c r="I126" s="90">
        <v>100</v>
      </c>
      <c r="J126" s="90">
        <v>100</v>
      </c>
      <c r="K126" s="90">
        <v>100</v>
      </c>
      <c r="L126" s="90">
        <v>100</v>
      </c>
      <c r="M126" s="90">
        <f>L126/K126*100</f>
        <v>100</v>
      </c>
      <c r="N126" s="90">
        <v>100</v>
      </c>
    </row>
    <row r="127" spans="1:14" ht="97.5" customHeight="1" x14ac:dyDescent="0.2">
      <c r="A127" s="25"/>
      <c r="B127" s="44"/>
      <c r="C127" s="45"/>
      <c r="D127" s="205"/>
      <c r="E127" s="57"/>
      <c r="F127" s="57"/>
      <c r="G127" s="28"/>
      <c r="H127" s="36" t="s">
        <v>98</v>
      </c>
      <c r="I127" s="90">
        <v>100</v>
      </c>
      <c r="J127" s="90">
        <v>100</v>
      </c>
      <c r="K127" s="90">
        <v>100</v>
      </c>
      <c r="L127" s="90">
        <v>100</v>
      </c>
      <c r="M127" s="90">
        <f>L127/K127*100</f>
        <v>100</v>
      </c>
      <c r="N127" s="90" t="s">
        <v>35</v>
      </c>
    </row>
    <row r="128" spans="1:14" ht="64.5" customHeight="1" x14ac:dyDescent="0.2">
      <c r="A128" s="25"/>
      <c r="B128" s="44"/>
      <c r="C128" s="45"/>
      <c r="D128" s="205"/>
      <c r="E128" s="57"/>
      <c r="F128" s="57"/>
      <c r="G128" s="28"/>
      <c r="H128" s="107" t="s">
        <v>131</v>
      </c>
      <c r="I128" s="102">
        <v>100</v>
      </c>
      <c r="J128" s="102">
        <v>100</v>
      </c>
      <c r="K128" s="102">
        <v>100</v>
      </c>
      <c r="L128" s="102">
        <v>100</v>
      </c>
      <c r="M128" s="102">
        <v>100</v>
      </c>
      <c r="N128" s="102">
        <v>100</v>
      </c>
    </row>
    <row r="129" spans="1:14" ht="95.25" customHeight="1" x14ac:dyDescent="0.2">
      <c r="A129" s="25"/>
      <c r="B129" s="44"/>
      <c r="C129" s="45"/>
      <c r="D129" s="205"/>
      <c r="E129" s="57"/>
      <c r="F129" s="57"/>
      <c r="G129" s="28"/>
      <c r="H129" s="107" t="s">
        <v>191</v>
      </c>
      <c r="I129" s="102">
        <v>15</v>
      </c>
      <c r="J129" s="102">
        <v>8</v>
      </c>
      <c r="K129" s="102">
        <v>15</v>
      </c>
      <c r="L129" s="102"/>
      <c r="M129" s="102"/>
      <c r="N129" s="102">
        <v>15</v>
      </c>
    </row>
    <row r="130" spans="1:14" ht="122.25" customHeight="1" x14ac:dyDescent="0.2">
      <c r="A130" s="25"/>
      <c r="B130" s="44"/>
      <c r="C130" s="45"/>
      <c r="D130" s="205"/>
      <c r="E130" s="57"/>
      <c r="F130" s="57"/>
      <c r="G130" s="28"/>
      <c r="H130" s="107" t="s">
        <v>132</v>
      </c>
      <c r="I130" s="102">
        <v>15</v>
      </c>
      <c r="J130" s="102">
        <v>18</v>
      </c>
      <c r="K130" s="102">
        <v>15</v>
      </c>
      <c r="L130" s="102"/>
      <c r="M130" s="102"/>
      <c r="N130" s="102" t="s">
        <v>35</v>
      </c>
    </row>
    <row r="131" spans="1:14" ht="71.25" customHeight="1" x14ac:dyDescent="0.2">
      <c r="A131" s="26"/>
      <c r="B131" s="37"/>
      <c r="C131" s="47"/>
      <c r="D131" s="205"/>
      <c r="E131" s="59"/>
      <c r="F131" s="59"/>
      <c r="G131" s="29"/>
      <c r="H131" s="107" t="s">
        <v>133</v>
      </c>
      <c r="I131" s="102">
        <v>100</v>
      </c>
      <c r="J131" s="102">
        <v>100</v>
      </c>
      <c r="K131" s="102">
        <v>100</v>
      </c>
      <c r="L131" s="102">
        <v>100</v>
      </c>
      <c r="M131" s="102">
        <v>100</v>
      </c>
      <c r="N131" s="102">
        <v>100</v>
      </c>
    </row>
    <row r="132" spans="1:14" ht="99" customHeight="1" x14ac:dyDescent="0.2">
      <c r="A132" s="110">
        <f>A123+1</f>
        <v>8</v>
      </c>
      <c r="B132" s="34" t="s">
        <v>30</v>
      </c>
      <c r="C132" s="5" t="s">
        <v>12</v>
      </c>
      <c r="D132" s="118">
        <v>7076.1779999999999</v>
      </c>
      <c r="E132" s="67">
        <f>D132*29.89/100</f>
        <v>2115.0696042</v>
      </c>
      <c r="F132" s="67">
        <f>E132*66.92/100</f>
        <v>1415.4045791306398</v>
      </c>
      <c r="G132" s="73">
        <f t="shared" si="34"/>
        <v>66.919999999999987</v>
      </c>
      <c r="H132" s="137" t="s">
        <v>192</v>
      </c>
      <c r="I132" s="133">
        <v>297.08999999999997</v>
      </c>
      <c r="J132" s="133">
        <v>405.49</v>
      </c>
      <c r="K132" s="133">
        <v>165.18</v>
      </c>
      <c r="L132" s="133"/>
      <c r="M132" s="133"/>
      <c r="N132" s="133">
        <v>166.04</v>
      </c>
    </row>
    <row r="133" spans="1:14" ht="66.75" customHeight="1" x14ac:dyDescent="0.2">
      <c r="A133" s="110">
        <v>9</v>
      </c>
      <c r="B133" s="34" t="s">
        <v>134</v>
      </c>
      <c r="C133" s="5" t="s">
        <v>68</v>
      </c>
      <c r="D133" s="67">
        <v>274544.90000000002</v>
      </c>
      <c r="E133" s="67">
        <v>9631.2999999999993</v>
      </c>
      <c r="F133" s="67">
        <v>9631.2999999999993</v>
      </c>
      <c r="G133" s="73">
        <f t="shared" si="34"/>
        <v>100</v>
      </c>
      <c r="H133" s="138"/>
      <c r="I133" s="134"/>
      <c r="J133" s="134"/>
      <c r="K133" s="134"/>
      <c r="L133" s="134"/>
      <c r="M133" s="134"/>
      <c r="N133" s="134"/>
    </row>
    <row r="134" spans="1:14" ht="38.25" customHeight="1" x14ac:dyDescent="0.2">
      <c r="A134" s="30" t="s">
        <v>33</v>
      </c>
      <c r="B134" s="31"/>
      <c r="C134" s="6" t="s">
        <v>54</v>
      </c>
      <c r="D134" s="56">
        <f>SUM(D135:D137)</f>
        <v>860905.53072000004</v>
      </c>
      <c r="E134" s="56">
        <f>SUM(E135:E137)</f>
        <v>245328.26829779998</v>
      </c>
      <c r="F134" s="56">
        <f>SUM(F135:F137)</f>
        <v>62305.87578741576</v>
      </c>
      <c r="G134" s="19">
        <f t="shared" si="34"/>
        <v>25.396941094364095</v>
      </c>
      <c r="H134" s="9"/>
      <c r="I134" s="8"/>
      <c r="J134" s="8"/>
      <c r="K134" s="8"/>
      <c r="L134" s="8"/>
      <c r="M134" s="109"/>
      <c r="N134" s="8"/>
    </row>
    <row r="135" spans="1:14" ht="56.25" customHeight="1" x14ac:dyDescent="0.2">
      <c r="A135" s="32"/>
      <c r="B135" s="33"/>
      <c r="C135" s="5" t="s">
        <v>22</v>
      </c>
      <c r="D135" s="55">
        <f>D65+D95</f>
        <v>70035.399999999994</v>
      </c>
      <c r="E135" s="55">
        <f t="shared" ref="E135:F135" si="36">E65+E95</f>
        <v>3005</v>
      </c>
      <c r="F135" s="55">
        <f t="shared" si="36"/>
        <v>3005</v>
      </c>
      <c r="G135" s="73">
        <f t="shared" si="34"/>
        <v>100</v>
      </c>
      <c r="H135" s="7"/>
      <c r="I135" s="8"/>
      <c r="J135" s="8"/>
      <c r="K135" s="8"/>
      <c r="L135" s="8"/>
      <c r="M135" s="109"/>
      <c r="N135" s="8"/>
    </row>
    <row r="136" spans="1:14" ht="50.25" customHeight="1" x14ac:dyDescent="0.2">
      <c r="A136" s="32"/>
      <c r="B136" s="33"/>
      <c r="C136" s="5" t="s">
        <v>12</v>
      </c>
      <c r="D136" s="55">
        <f>D13+D40+D48+D66+D85+D96+D102</f>
        <v>516325.23072000005</v>
      </c>
      <c r="E136" s="55">
        <f t="shared" ref="E136:F136" si="37">E13+E40+E48+E66+E85+E96+E102</f>
        <v>232691.96829779999</v>
      </c>
      <c r="F136" s="55">
        <f t="shared" si="37"/>
        <v>49669.575787415764</v>
      </c>
      <c r="G136" s="73">
        <f t="shared" si="34"/>
        <v>21.345633951511584</v>
      </c>
      <c r="H136" s="7"/>
      <c r="I136" s="8"/>
      <c r="J136" s="8"/>
      <c r="K136" s="8"/>
      <c r="L136" s="8"/>
      <c r="M136" s="109"/>
      <c r="N136" s="8"/>
    </row>
    <row r="137" spans="1:14" ht="36" customHeight="1" x14ac:dyDescent="0.2">
      <c r="A137" s="32"/>
      <c r="B137" s="33"/>
      <c r="C137" s="5" t="s">
        <v>68</v>
      </c>
      <c r="D137" s="67">
        <v>274544.90000000002</v>
      </c>
      <c r="E137" s="67">
        <v>9631.2999999999993</v>
      </c>
      <c r="F137" s="67">
        <v>9631.2999999999993</v>
      </c>
      <c r="G137" s="73">
        <f t="shared" si="34"/>
        <v>100</v>
      </c>
      <c r="H137" s="7"/>
      <c r="I137" s="8"/>
      <c r="J137" s="8"/>
      <c r="K137" s="8"/>
      <c r="L137" s="8"/>
      <c r="M137" s="109"/>
      <c r="N137" s="8"/>
    </row>
    <row r="138" spans="1:14" ht="19.5" customHeight="1" x14ac:dyDescent="0.2">
      <c r="A138" s="171" t="s">
        <v>164</v>
      </c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</row>
    <row r="139" spans="1:14" ht="63.75" customHeight="1" x14ac:dyDescent="0.2">
      <c r="A139" s="168" t="s">
        <v>165</v>
      </c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</row>
    <row r="140" spans="1:14" ht="19.5" customHeight="1" x14ac:dyDescent="0.2">
      <c r="A140" s="76"/>
      <c r="B140" s="22"/>
      <c r="C140" s="22"/>
      <c r="D140" s="61"/>
      <c r="E140" s="61"/>
      <c r="F140" s="61"/>
      <c r="G140" s="22"/>
      <c r="H140" s="22"/>
      <c r="I140" s="22"/>
      <c r="J140" s="22"/>
      <c r="K140" s="22"/>
      <c r="L140" s="22"/>
      <c r="M140" s="22"/>
      <c r="N140" s="22"/>
    </row>
    <row r="141" spans="1:14" ht="18.75" x14ac:dyDescent="0.2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</row>
  </sheetData>
  <autoFilter ref="C1:C141"/>
  <mergeCells count="165">
    <mergeCell ref="B123:B124"/>
    <mergeCell ref="C86:C87"/>
    <mergeCell ref="D86:D87"/>
    <mergeCell ref="E86:E87"/>
    <mergeCell ref="F86:F87"/>
    <mergeCell ref="G86:G87"/>
    <mergeCell ref="C92:C93"/>
    <mergeCell ref="D92:D93"/>
    <mergeCell ref="E92:E93"/>
    <mergeCell ref="F92:F93"/>
    <mergeCell ref="G92:G93"/>
    <mergeCell ref="C88:C91"/>
    <mergeCell ref="D88:D91"/>
    <mergeCell ref="E88:E91"/>
    <mergeCell ref="F88:F91"/>
    <mergeCell ref="G88:G91"/>
    <mergeCell ref="B121:B122"/>
    <mergeCell ref="C121:C122"/>
    <mergeCell ref="J74:J75"/>
    <mergeCell ref="F121:F122"/>
    <mergeCell ref="E114:E115"/>
    <mergeCell ref="M76:M77"/>
    <mergeCell ref="I74:I75"/>
    <mergeCell ref="N98:N99"/>
    <mergeCell ref="D114:D116"/>
    <mergeCell ref="D123:D131"/>
    <mergeCell ref="C117:C118"/>
    <mergeCell ref="B117:B118"/>
    <mergeCell ref="B86:B87"/>
    <mergeCell ref="D104:D105"/>
    <mergeCell ref="H70:H71"/>
    <mergeCell ref="I70:I71"/>
    <mergeCell ref="J70:J71"/>
    <mergeCell ref="K70:K71"/>
    <mergeCell ref="L70:L71"/>
    <mergeCell ref="A114:A116"/>
    <mergeCell ref="A106:A109"/>
    <mergeCell ref="A110:A113"/>
    <mergeCell ref="F114:F115"/>
    <mergeCell ref="H76:H77"/>
    <mergeCell ref="H74:H75"/>
    <mergeCell ref="E106:E109"/>
    <mergeCell ref="B106:B109"/>
    <mergeCell ref="E110:E113"/>
    <mergeCell ref="F110:F113"/>
    <mergeCell ref="F104:F105"/>
    <mergeCell ref="C106:C109"/>
    <mergeCell ref="D106:D109"/>
    <mergeCell ref="C104:C105"/>
    <mergeCell ref="C110:C113"/>
    <mergeCell ref="D110:D113"/>
    <mergeCell ref="B110:B113"/>
    <mergeCell ref="N24:N25"/>
    <mergeCell ref="N27:N35"/>
    <mergeCell ref="N17:N22"/>
    <mergeCell ref="A9:A11"/>
    <mergeCell ref="C9:C11"/>
    <mergeCell ref="E9:E11"/>
    <mergeCell ref="B9:B11"/>
    <mergeCell ref="D9:D11"/>
    <mergeCell ref="J24:J25"/>
    <mergeCell ref="K24:K25"/>
    <mergeCell ref="L24:L25"/>
    <mergeCell ref="M24:M25"/>
    <mergeCell ref="I24:I25"/>
    <mergeCell ref="H24:H25"/>
    <mergeCell ref="J15:J16"/>
    <mergeCell ref="K15:K16"/>
    <mergeCell ref="L15:L16"/>
    <mergeCell ref="M15:M16"/>
    <mergeCell ref="I17:I22"/>
    <mergeCell ref="K17:K22"/>
    <mergeCell ref="L17:L22"/>
    <mergeCell ref="M17:M22"/>
    <mergeCell ref="N15:N16"/>
    <mergeCell ref="H15:H16"/>
    <mergeCell ref="F4:N4"/>
    <mergeCell ref="F5:N5"/>
    <mergeCell ref="F6:N6"/>
    <mergeCell ref="F7:N7"/>
    <mergeCell ref="F9:F11"/>
    <mergeCell ref="B4:E4"/>
    <mergeCell ref="B5:E5"/>
    <mergeCell ref="B6:E6"/>
    <mergeCell ref="B7:E7"/>
    <mergeCell ref="H9:H11"/>
    <mergeCell ref="N10:N11"/>
    <mergeCell ref="I9:N9"/>
    <mergeCell ref="M10:M11"/>
    <mergeCell ref="I10:J10"/>
    <mergeCell ref="K10:L10"/>
    <mergeCell ref="G9:G11"/>
    <mergeCell ref="I15:I16"/>
    <mergeCell ref="A141:N141"/>
    <mergeCell ref="J98:J99"/>
    <mergeCell ref="L98:L99"/>
    <mergeCell ref="H98:H99"/>
    <mergeCell ref="I98:I99"/>
    <mergeCell ref="K98:K99"/>
    <mergeCell ref="A138:N138"/>
    <mergeCell ref="M98:M99"/>
    <mergeCell ref="B64:B66"/>
    <mergeCell ref="A64:A66"/>
    <mergeCell ref="B92:B93"/>
    <mergeCell ref="A98:A99"/>
    <mergeCell ref="A94:A96"/>
    <mergeCell ref="A121:A122"/>
    <mergeCell ref="B94:B96"/>
    <mergeCell ref="B98:B99"/>
    <mergeCell ref="G121:G122"/>
    <mergeCell ref="A139:N139"/>
    <mergeCell ref="F106:F109"/>
    <mergeCell ref="E121:E122"/>
    <mergeCell ref="E104:E105"/>
    <mergeCell ref="N74:N75"/>
    <mergeCell ref="B104:B105"/>
    <mergeCell ref="K27:K35"/>
    <mergeCell ref="L27:L35"/>
    <mergeCell ref="M27:M35"/>
    <mergeCell ref="H27:H35"/>
    <mergeCell ref="I27:I35"/>
    <mergeCell ref="J27:J35"/>
    <mergeCell ref="K74:K75"/>
    <mergeCell ref="L74:L75"/>
    <mergeCell ref="M74:M75"/>
    <mergeCell ref="M70:M71"/>
    <mergeCell ref="A42:A47"/>
    <mergeCell ref="B42:B47"/>
    <mergeCell ref="C42:C47"/>
    <mergeCell ref="D42:D47"/>
    <mergeCell ref="E42:E47"/>
    <mergeCell ref="G104:G105"/>
    <mergeCell ref="G106:G109"/>
    <mergeCell ref="G110:G113"/>
    <mergeCell ref="H132:H133"/>
    <mergeCell ref="F42:F47"/>
    <mergeCell ref="G42:G47"/>
    <mergeCell ref="H49:H51"/>
    <mergeCell ref="A67:A68"/>
    <mergeCell ref="B74:B75"/>
    <mergeCell ref="B76:B77"/>
    <mergeCell ref="A74:A75"/>
    <mergeCell ref="A76:A77"/>
    <mergeCell ref="A78:A79"/>
    <mergeCell ref="B78:B79"/>
    <mergeCell ref="A88:A91"/>
    <mergeCell ref="B88:B91"/>
    <mergeCell ref="B67:B68"/>
    <mergeCell ref="A104:A105"/>
    <mergeCell ref="A117:A118"/>
    <mergeCell ref="I132:I133"/>
    <mergeCell ref="J132:J133"/>
    <mergeCell ref="K132:K133"/>
    <mergeCell ref="L132:L133"/>
    <mergeCell ref="M132:M133"/>
    <mergeCell ref="N132:N133"/>
    <mergeCell ref="N58:N59"/>
    <mergeCell ref="H62:H63"/>
    <mergeCell ref="I58:I59"/>
    <mergeCell ref="J58:J59"/>
    <mergeCell ref="K58:K59"/>
    <mergeCell ref="L58:L59"/>
    <mergeCell ref="M58:M59"/>
    <mergeCell ref="H58:H59"/>
    <mergeCell ref="N70:N71"/>
  </mergeCells>
  <phoneticPr fontId="3" type="noConversion"/>
  <printOptions horizontalCentered="1"/>
  <pageMargins left="0.19685039370078741" right="0.27559055118110237" top="0.39370078740157483" bottom="0.39370078740157483" header="0" footer="0.31496062992125984"/>
  <pageSetup paperSize="9" scale="64" orientation="landscape" r:id="rId1"/>
  <headerFooter alignWithMargins="0">
    <oddFooter>Страница &amp;P</oddFooter>
  </headerFooter>
  <ignoredErrors>
    <ignoredError sqref="D66:F66 D102" formulaRange="1"/>
    <ignoredError sqref="I118:K118 I119:K119 K1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лист</vt:lpstr>
      <vt:lpstr>'1 лист'!Заголовки_для_печати</vt:lpstr>
      <vt:lpstr>'1 лист'!Область_печати</vt:lpstr>
    </vt:vector>
  </TitlesOfParts>
  <Company>Ecologi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Shlyahtina</dc:creator>
  <cp:lastModifiedBy>413-User2</cp:lastModifiedBy>
  <cp:lastPrinted>2018-01-26T09:38:28Z</cp:lastPrinted>
  <dcterms:created xsi:type="dcterms:W3CDTF">2010-02-19T07:22:40Z</dcterms:created>
  <dcterms:modified xsi:type="dcterms:W3CDTF">2018-04-27T18:19:36Z</dcterms:modified>
</cp:coreProperties>
</file>