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13-User2\Desktop\"/>
    </mc:Choice>
  </mc:AlternateContent>
  <bookViews>
    <workbookView xWindow="120" yWindow="105" windowWidth="15180" windowHeight="8835" tabRatio="463"/>
  </bookViews>
  <sheets>
    <sheet name="1 лист" sheetId="10" r:id="rId1"/>
  </sheets>
  <definedNames>
    <definedName name="_xlnm._FilterDatabase" localSheetId="0" hidden="1">'1 лист'!$C$1:$C$199</definedName>
    <definedName name="_xlnm.Print_Titles" localSheetId="0">'1 лист'!$9:$12</definedName>
    <definedName name="_xlnm.Print_Area" localSheetId="0">'1 лист'!$A$1:$N$198</definedName>
  </definedNames>
  <calcPr calcId="162913"/>
</workbook>
</file>

<file path=xl/calcChain.xml><?xml version="1.0" encoding="utf-8"?>
<calcChain xmlns="http://schemas.openxmlformats.org/spreadsheetml/2006/main">
  <c r="Q136" i="10" l="1"/>
  <c r="P136" i="10"/>
  <c r="O136" i="10"/>
  <c r="H191" i="10"/>
  <c r="O191" i="10"/>
  <c r="E171" i="10"/>
  <c r="E156" i="10"/>
  <c r="M141" i="10" l="1"/>
  <c r="M142" i="10"/>
  <c r="M143" i="10"/>
  <c r="M187" i="10" l="1"/>
  <c r="M131" i="10"/>
  <c r="F134" i="10"/>
  <c r="F133" i="10"/>
  <c r="F117" i="10"/>
  <c r="F116" i="10"/>
  <c r="F48" i="10"/>
  <c r="E158" i="10" l="1"/>
  <c r="M135" i="10"/>
  <c r="M132" i="10"/>
  <c r="M124" i="10"/>
  <c r="E157" i="10" l="1"/>
  <c r="F157" i="10"/>
  <c r="D157" i="10"/>
  <c r="G187" i="10"/>
  <c r="M79" i="10"/>
  <c r="M186" i="10"/>
  <c r="M155" i="10"/>
  <c r="M77" i="10"/>
  <c r="M76" i="10"/>
  <c r="G157" i="10" l="1"/>
  <c r="M183" i="10"/>
  <c r="M184" i="10"/>
  <c r="M161" i="10"/>
  <c r="M86" i="10"/>
  <c r="M84" i="10"/>
  <c r="M147" i="10"/>
  <c r="M146" i="10"/>
  <c r="M140" i="10"/>
  <c r="M139" i="10"/>
  <c r="F158" i="10"/>
  <c r="F171" i="10"/>
  <c r="D151" i="10"/>
  <c r="D158" i="10"/>
  <c r="D171" i="10"/>
  <c r="F151" i="10"/>
  <c r="E188" i="10"/>
  <c r="F188" i="10"/>
  <c r="D188" i="10"/>
  <c r="G190" i="10"/>
  <c r="F152" i="10"/>
  <c r="G155" i="10"/>
  <c r="F144" i="10"/>
  <c r="F138" i="10" s="1"/>
  <c r="E144" i="10"/>
  <c r="E138" i="10" s="1"/>
  <c r="D144" i="10"/>
  <c r="F145" i="10"/>
  <c r="G145" i="10"/>
  <c r="F156" i="10" l="1"/>
  <c r="D156" i="10"/>
  <c r="G135" i="10"/>
  <c r="G122" i="10"/>
  <c r="G121" i="10"/>
  <c r="G116" i="10"/>
  <c r="G117" i="10"/>
  <c r="G118" i="10"/>
  <c r="G119" i="10"/>
  <c r="G120" i="10"/>
  <c r="G114" i="10"/>
  <c r="G115" i="10"/>
  <c r="M70" i="10"/>
  <c r="M69" i="10"/>
  <c r="M68" i="10"/>
  <c r="M67" i="10"/>
  <c r="M66" i="10"/>
  <c r="M58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6" i="10" l="1"/>
  <c r="G53" i="10"/>
  <c r="G52" i="10"/>
  <c r="G46" i="10"/>
  <c r="E13" i="10"/>
  <c r="G40" i="10"/>
  <c r="D13" i="10"/>
  <c r="G15" i="10" l="1"/>
  <c r="F20" i="10" l="1"/>
  <c r="G20" i="10" l="1"/>
  <c r="F13" i="10"/>
  <c r="E54" i="10"/>
  <c r="F54" i="10"/>
  <c r="D54" i="10"/>
  <c r="G55" i="10"/>
  <c r="E83" i="10" l="1"/>
  <c r="E75" i="10" s="1"/>
  <c r="G38" i="10" l="1"/>
  <c r="G39" i="10"/>
  <c r="G134" i="10" l="1"/>
  <c r="G133" i="10"/>
  <c r="G132" i="10"/>
  <c r="G131" i="10"/>
  <c r="G126" i="10"/>
  <c r="G127" i="10"/>
  <c r="G128" i="10"/>
  <c r="G129" i="10"/>
  <c r="G130" i="10"/>
  <c r="G112" i="10"/>
  <c r="G113" i="10"/>
  <c r="G108" i="10"/>
  <c r="G109" i="10"/>
  <c r="G110" i="10"/>
  <c r="G111" i="10"/>
  <c r="G106" i="10"/>
  <c r="G107" i="10"/>
  <c r="G104" i="10"/>
  <c r="G105" i="10"/>
  <c r="G102" i="10"/>
  <c r="G103" i="10"/>
  <c r="G100" i="10"/>
  <c r="G101" i="10"/>
  <c r="G96" i="10"/>
  <c r="G97" i="10"/>
  <c r="G86" i="10"/>
  <c r="G87" i="10"/>
  <c r="G54" i="10" l="1"/>
  <c r="G194" i="10" l="1"/>
  <c r="G189" i="10" l="1"/>
  <c r="D83" i="10"/>
  <c r="D75" i="10" s="1"/>
  <c r="G124" i="10"/>
  <c r="G125" i="10"/>
  <c r="G123" i="10"/>
  <c r="G81" i="10"/>
  <c r="G16" i="10"/>
  <c r="G17" i="10"/>
  <c r="G85" i="10"/>
  <c r="G84" i="10"/>
  <c r="E43" i="10"/>
  <c r="F43" i="10"/>
  <c r="D43" i="10"/>
  <c r="G80" i="10"/>
  <c r="G45" i="10"/>
  <c r="G188" i="10" l="1"/>
  <c r="G37" i="10"/>
  <c r="M15" i="10"/>
  <c r="G48" i="10"/>
  <c r="E44" i="10"/>
  <c r="E195" i="10" s="1"/>
  <c r="F44" i="10"/>
  <c r="F195" i="10" s="1"/>
  <c r="E42" i="10"/>
  <c r="F42" i="10"/>
  <c r="G28" i="10"/>
  <c r="G27" i="10"/>
  <c r="G19" i="10"/>
  <c r="M152" i="10"/>
  <c r="M151" i="10"/>
  <c r="M178" i="10"/>
  <c r="M179" i="10"/>
  <c r="M180" i="10"/>
  <c r="M181" i="10"/>
  <c r="M173" i="10"/>
  <c r="M172" i="10"/>
  <c r="M171" i="10"/>
  <c r="M169" i="10"/>
  <c r="M168" i="10"/>
  <c r="M167" i="10"/>
  <c r="M166" i="10"/>
  <c r="M165" i="10"/>
  <c r="M164" i="10"/>
  <c r="F83" i="10"/>
  <c r="F75" i="10" s="1"/>
  <c r="E82" i="10"/>
  <c r="E74" i="10" s="1"/>
  <c r="F82" i="10"/>
  <c r="D82" i="10"/>
  <c r="D74" i="10" s="1"/>
  <c r="A60" i="10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E57" i="10"/>
  <c r="F57" i="10"/>
  <c r="D57" i="10"/>
  <c r="D44" i="10"/>
  <c r="D195" i="10" s="1"/>
  <c r="D42" i="10"/>
  <c r="E41" i="10" l="1"/>
  <c r="F41" i="10"/>
  <c r="G42" i="10"/>
  <c r="D41" i="10"/>
  <c r="F74" i="10"/>
  <c r="G82" i="10"/>
  <c r="G43" i="10"/>
  <c r="G41" i="10" l="1"/>
  <c r="G25" i="10"/>
  <c r="A15" i="10"/>
  <c r="A16" i="10" s="1"/>
  <c r="A17" i="10" s="1"/>
  <c r="A18" i="10" s="1"/>
  <c r="A19" i="10" s="1"/>
  <c r="F150" i="10"/>
  <c r="F193" i="10" s="1"/>
  <c r="A20" i="10" l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G89" i="10"/>
  <c r="G88" i="10"/>
  <c r="G79" i="10"/>
  <c r="G35" i="10"/>
  <c r="G33" i="10"/>
  <c r="G34" i="10"/>
  <c r="G18" i="10"/>
  <c r="A36" i="10" l="1"/>
  <c r="A37" i="10" s="1"/>
  <c r="A38" i="10" s="1"/>
  <c r="A39" i="10" s="1"/>
  <c r="A40" i="10" s="1"/>
  <c r="G137" i="10"/>
  <c r="G136" i="10"/>
  <c r="G47" i="10" l="1"/>
  <c r="G167" i="10" l="1"/>
  <c r="G166" i="10"/>
  <c r="G165" i="10"/>
  <c r="G163" i="10"/>
  <c r="G162" i="10"/>
  <c r="G161" i="10"/>
  <c r="G159" i="10"/>
  <c r="G154" i="10"/>
  <c r="G153" i="10"/>
  <c r="G152" i="10"/>
  <c r="G151" i="10"/>
  <c r="G147" i="10"/>
  <c r="G146" i="10"/>
  <c r="G144" i="10"/>
  <c r="G140" i="10"/>
  <c r="G139" i="10"/>
  <c r="G99" i="10"/>
  <c r="G98" i="10"/>
  <c r="G95" i="10"/>
  <c r="G94" i="10"/>
  <c r="G93" i="10"/>
  <c r="G92" i="10"/>
  <c r="G91" i="10"/>
  <c r="G90" i="10"/>
  <c r="G76" i="10"/>
  <c r="G32" i="10"/>
  <c r="G30" i="10"/>
  <c r="M21" i="10" l="1"/>
  <c r="M176" i="10"/>
  <c r="M175" i="10"/>
  <c r="M159" i="10"/>
  <c r="M158" i="10"/>
  <c r="M24" i="10" l="1"/>
  <c r="M23" i="10"/>
  <c r="G176" i="10"/>
  <c r="G158" i="10" l="1"/>
  <c r="G164" i="10"/>
  <c r="G171" i="10"/>
  <c r="G186" i="10"/>
  <c r="G160" i="10"/>
  <c r="G168" i="10"/>
  <c r="G177" i="10"/>
  <c r="G175" i="10"/>
  <c r="G74" i="10"/>
  <c r="G83" i="10"/>
  <c r="G75" i="10" l="1"/>
  <c r="G22" i="10"/>
  <c r="G26" i="10"/>
  <c r="G21" i="10"/>
  <c r="G31" i="10"/>
  <c r="G24" i="10"/>
  <c r="G23" i="10"/>
  <c r="G29" i="10"/>
  <c r="D138" i="10" l="1"/>
  <c r="G138" i="10" l="1"/>
  <c r="M144" i="10"/>
  <c r="G156" i="10" l="1"/>
  <c r="E149" i="10"/>
  <c r="E192" i="10" s="1"/>
  <c r="F149" i="10"/>
  <c r="F192" i="10" s="1"/>
  <c r="F191" i="10" s="1"/>
  <c r="E150" i="10"/>
  <c r="E193" i="10" s="1"/>
  <c r="D149" i="10"/>
  <c r="D192" i="10" s="1"/>
  <c r="D150" i="10"/>
  <c r="D193" i="10" s="1"/>
  <c r="A46" i="10"/>
  <c r="A186" i="10"/>
  <c r="A151" i="10"/>
  <c r="A152" i="10" s="1"/>
  <c r="A154" i="10" s="1"/>
  <c r="A155" i="10" s="1"/>
  <c r="A139" i="10"/>
  <c r="E191" i="10" l="1"/>
  <c r="G150" i="10"/>
  <c r="G149" i="10"/>
  <c r="D73" i="10"/>
  <c r="F148" i="10"/>
  <c r="E73" i="10"/>
  <c r="D148" i="10"/>
  <c r="F73" i="10"/>
  <c r="E148" i="10"/>
  <c r="G57" i="10"/>
  <c r="G148" i="10" l="1"/>
  <c r="G73" i="10"/>
  <c r="G192" i="10"/>
  <c r="D191" i="10"/>
  <c r="G14" i="10" l="1"/>
  <c r="G193" i="10" l="1"/>
  <c r="G191" i="10"/>
  <c r="G13" i="10"/>
</calcChain>
</file>

<file path=xl/sharedStrings.xml><?xml version="1.0" encoding="utf-8"?>
<sst xmlns="http://schemas.openxmlformats.org/spreadsheetml/2006/main" count="440" uniqueCount="295">
  <si>
    <t>Должностное лицо, ответственное за составление формы (ФИО, должность, контактный телефон)</t>
  </si>
  <si>
    <t>Значения индикаторов</t>
  </si>
  <si>
    <t>план</t>
  </si>
  <si>
    <t>факт</t>
  </si>
  <si>
    <t>№ п\п</t>
  </si>
  <si>
    <t>Наименование индикатора, единица измерения</t>
  </si>
  <si>
    <t>Наименование отчитывающейся организации</t>
  </si>
  <si>
    <t>Министерство экологии и природных ресурсов Республики Татарстан</t>
  </si>
  <si>
    <t>Реквизиты государственной программы, период реализации</t>
  </si>
  <si>
    <t>Наименование нормативно правового акта об утверждении государственной программы</t>
  </si>
  <si>
    <t>Подпрограмма 1 «Регулирование качества окружающей среды Республики Татарстан на 2014-2020 годы»</t>
  </si>
  <si>
    <t>Предоставление информации о состоянии окружающей среды, ее загрязнении, в том числе экстренной информацией об опасных природных явлениях и экстремально высоком загрязнении окружающей среды, а также повышение качества и своевременности предупреждений об опасных природных (гидрометеорологических) явлениях</t>
  </si>
  <si>
    <t>Бюджет Республики Татарстан</t>
  </si>
  <si>
    <t>Подпрограмма 3 «Государственное управление в сфере недропользования Республики Татарстан на 2014-2020 годы»</t>
  </si>
  <si>
    <t>Ежегодный анализ и оценка ресурсной базы нефти и газа нефтяных месторождений Республики Татарстан за 2013-2019 годы</t>
  </si>
  <si>
    <t>Преобразование в электронный вид геологических отчетов и графических приложений к геологическим отчетам на бумажных носителях, находящихся на хранении в  фонде геологической информации Министерства экологии и природных ресурсов Республики Татарстан</t>
  </si>
  <si>
    <t>Подготовка информационных пакетов по участкам недр местного значения Республики Татарстан, предоставляемых в пользование на условиях аукциона</t>
  </si>
  <si>
    <t>Издание журнала «Георесурсы»</t>
  </si>
  <si>
    <t>Оперативная оценка запасов общераспространенных полезных ископаемых на территории Республики Татарстан для постановки их на государственный учёт</t>
  </si>
  <si>
    <t>Ведение мониторинга подземных вод на территории Республики Татарстан на территориальном уровне</t>
  </si>
  <si>
    <t>Ведение мониторинга опасных экзогенных геологических процессов на территории Республики Татарстан на территориальном уровне</t>
  </si>
  <si>
    <t>Подпрограмма 4 «Развитие водохозяйственного комплекса Республики Татарстан на 2014-2020 годы»</t>
  </si>
  <si>
    <t>Реализация переданных Республике Татарстан отдельных полномочий Российской Федерации в области водных отношений (расчистка и руслоспрямление рек в целях предотвращения негативного воздействия вод, определение границ водоохранных зон и прибрежных защитных полос водных объектов)</t>
  </si>
  <si>
    <t>Бюджет Российской Федерации</t>
  </si>
  <si>
    <t>Всего, в т.ч.</t>
  </si>
  <si>
    <t>Подпрограмма 5 «Биологическое разнообразие Республики Татарстан на 2014-2020 годы»</t>
  </si>
  <si>
    <t>Осуществление регионального государственного экологического надзора в области охраны и исполь- зования особо охраняемых природных территорий, практические мероприятия по обеспечению сохранения редких и находящихся под угрозой исчезновения объектов животного и растительного мира:, изготовление и установка информационных знаков, указателей, форм наглядной агитации по границам особо охраняемых природных территорий</t>
  </si>
  <si>
    <t>Работа со средствами массовой информации, издательская деятельность, выпуск справочников,  методических пособий, буклетов, сборников, создание кино- и видеопродукции, проведение экологических экскурсий, экологических праздников и акций, взаимодействие с учительским корпусом и органами образования</t>
  </si>
  <si>
    <t>Подпрограмма 6 «Воспроизводство и использование охотничьих ресурсов Республики Татарстан на 2014-2020 годы»</t>
  </si>
  <si>
    <t>Подпрограмма 7 «Координирование деятельности служб в сфере охраны окружающей среды и природопользования Республики Татарстан на 2014-2020 годы»</t>
  </si>
  <si>
    <t>Предоставление государственных услуг в сфере охраны окружающей среды, проведение эффективной кадровой политики, финансово-экономическое сопровождение исполнения государственных функций Министерства экологии и природных ресурсов Республики Татарстан</t>
  </si>
  <si>
    <t>Реализация комплекса мер по привлечению финансовых средств на природоохранные мероприятия из различных источников, проведение процедур конкурсных торгов по государственным заказам, реализация природоохранных мероприятий</t>
  </si>
  <si>
    <t xml:space="preserve">Развитие и сопровождение ГИС «Экологическая карта Республики Татарстан» </t>
  </si>
  <si>
    <t xml:space="preserve">Информационное обеспечение коллегий, заседаний межведомственной комиссии по экологической безопасности, природопользованию и санитарно-эпидемиологическому благополучию в Республике Татарстан </t>
  </si>
  <si>
    <t>Всего по программе</t>
  </si>
  <si>
    <t>93-95</t>
  </si>
  <si>
    <t>-</t>
  </si>
  <si>
    <t>Подготовка оригинал-макета и издание государственного доклада «О состоянии природных ресурсов и об охране окружающей среды Республики Татарстан»</t>
  </si>
  <si>
    <t>Охрана и учет объектов растительного и животного мира, разработка нормативно-правовых документов в сфере сохранения и восстановления биологического разнообразия РТ, финансово-экономическое, кадровое обеспечение деятельности государственных природных заказников</t>
  </si>
  <si>
    <t>Проведение маркшейдерских работ для определения ущерба от добычи общераспространенных полезных ископаемых  и обследования водоохранных зон на территории Республики Татарстан</t>
  </si>
  <si>
    <t>Подготовка и выпуск телепередач (телесюжетов) по экологической тематике на центральных республиканских телеканалах</t>
  </si>
  <si>
    <t>Доля населения Республики Татарстан, имеющего доступ к достоверной информации о состоянии окружающей среды, процентов</t>
  </si>
  <si>
    <t>Организация и проведение республиканского конкурса «Школьный экопатруль» среди учащихся общеобразовательных организаций Республики Татарстан</t>
  </si>
  <si>
    <t>Материальное стимулирование волонтеров за фиксацию правонарушений в части несанкционированного размещения отходов с возможностью индентификации нарушителя</t>
  </si>
  <si>
    <t>Количество целевых материалов по экологической тематике, размещенных в печатных, электронных СМИ и транслируемых на городских, республиканских каналах, штук</t>
  </si>
  <si>
    <t>Поисково-оценочные работы для обоснования подземного источника питьевого и хозяйственно-бытового водоснабжения для вновь строящихся жилых массивов</t>
  </si>
  <si>
    <t>Количество учащихся, охваченных лекциями и иными публичными мероприятиями по вопросам ООПТ, человек</t>
  </si>
  <si>
    <t xml:space="preserve">Нормирование негативного воздействия на окружающую среду, проведение государственной экологической экспертизы, разработка региональных нормативно-правовых актов  в области экспертизы и нормирования, мониторинг состояния окружающей среды  </t>
  </si>
  <si>
    <t>Реализация мер по охране атмосферного воздуха, водных объектов и земельных ресурсов</t>
  </si>
  <si>
    <t>Проведение аукционов на право пользования участками недр на территории Республики Татарстан на разведку и добычу общераспространенных полезных ископаемых; лицензирование государственного фонда недр Республики Татарстан</t>
  </si>
  <si>
    <t xml:space="preserve">Проведение проверок за соблюдением требований законодательства Российской Федерации и Республики Татарстан в области охраны окружающей среды и природопользования на объектах, подлежащих региональному надзору </t>
  </si>
  <si>
    <t>Лабораторно-аналитическое обеспечение и сопровождение регионального государственного экологического надзора</t>
  </si>
  <si>
    <t>Количество отобранных проб внешней среды (вода, воздух и почва), шт.</t>
  </si>
  <si>
    <t>Количество проведённых лабораторных анализов отобранных проб внешней среды (вода, воздух и почва), шт.</t>
  </si>
  <si>
    <t>Источник финансиро-вания (всего, в т.ч. бюджет РФ, бюджет РТ, местный бюджет, внебюджет. источн.)</t>
  </si>
  <si>
    <t>Государственная программа «Охрана окружающей среды, воспроизводство и использование природных ресурсов Республики Татарстан на 2014 – 2020 годы» (далее - Программа)</t>
  </si>
  <si>
    <t>Капитальный ремонт гидротехнических сооружений, в том числе:</t>
  </si>
  <si>
    <t>Капитальный ремонт гидротехнических сооружений пруда  у н.п. Лубяны Кукморского муниципального района  Республики Татарстан (ул.Островная-Луговая-Береговая-Кооперативная-Железнодорожная)</t>
  </si>
  <si>
    <t>Капитальный ремонт гидротехнических сооружений пруда у н.п.Морты Елабужского муниципального района Республики Татарстан</t>
  </si>
  <si>
    <t>Капитальный ремонт ГТС пруда у с.Старые Челны Нурлатского муниципального  района Республики Татарстан</t>
  </si>
  <si>
    <t>Капитальный ремонт ГТС пруда у н.п.Харино Верхнеуслонского муниципального района Республики Татарстан</t>
  </si>
  <si>
    <t>Капитальный ремонт гидротехнических сооружений пруда у н.п.Саз-Тамак Кукморского муниципального района Республики Татарстан</t>
  </si>
  <si>
    <t>Капитальный ремонт гидротехнических сооружений пруда у н.п.Кулущи Мамадышского  муниципального района Республики Татарстан</t>
  </si>
  <si>
    <t>Капитальный ремонт гидротехнических сооружений пруда у н.п.Нижние Вязовые Зеленодольского  муниципального района Республики Татарстан</t>
  </si>
  <si>
    <t>Капитальный ремонт гидротехнических сооружений пруда у н.п.Кичкальня Нурлатского муниципального района Республики Татарстан</t>
  </si>
  <si>
    <t>Капитальный ремонт гидротехнических сооружений пруда у н.п. Старый Каенсар Кукморского муниципального района Республики Татарстан</t>
  </si>
  <si>
    <t>Капитальный ремонт гидротехнических сооружений пруда у н.п.Тагаево Менделеевского муниципального района Республики Татарстан</t>
  </si>
  <si>
    <t>Всего **</t>
  </si>
  <si>
    <t>Приложение № 5</t>
  </si>
  <si>
    <t>к Порядку разработки реализации и оценки</t>
  </si>
  <si>
    <t>эффективности государственных программ</t>
  </si>
  <si>
    <t>Исполнено с начала года, тыс.руб. (кассовые расходы)</t>
  </si>
  <si>
    <t>Процент исполне-ния</t>
  </si>
  <si>
    <t>Предыдущий год</t>
  </si>
  <si>
    <t>Текущий год</t>
  </si>
  <si>
    <t>Наименование подпрограмм (раздела, мероприятия)**</t>
  </si>
  <si>
    <t>70</t>
  </si>
  <si>
    <t xml:space="preserve">Подпрограмма 2 «Государственное управление в сфере обращения отходов производства и потребления в Республике Татарстан на 2014-2016 годы»     </t>
  </si>
  <si>
    <t xml:space="preserve">Организация мероприятий по сбору, хранению и вывозу биологических отходов на территории Сабинского муниципального района </t>
  </si>
  <si>
    <t>73,9</t>
  </si>
  <si>
    <t>Доля населения от общего числа жителей республики, принимающих участие в природоохранных, эколого-просветительских мероприятиях, процентов</t>
  </si>
  <si>
    <t>Местные бюджеты</t>
  </si>
  <si>
    <t>Доля использованных, обезвреженных отходов в общем объеме образовавшихся в процессе производства и потребления, процентов*</t>
  </si>
  <si>
    <t>План на следую-щий год</t>
  </si>
  <si>
    <t xml:space="preserve">Процент выполне-ния </t>
  </si>
  <si>
    <t>Постановление Кабинета Министров Республики Татарстан № 1083 от 28.12.2013 "Об утверждении государственной программы «Охрана окружающей среды, воспроизводство и использование природных ресурсов Республики Татарстан на 2014 – 2020 годы», в ред. ПКМ РТ от 27.02.2017 № 117</t>
  </si>
  <si>
    <t>Ведущий советник отдела экономики охраны окружающей среды Шляхтина О.В., 8(843)267-68-38</t>
  </si>
  <si>
    <t>Ведение системы расчетного мониторинга за состоянием атмосферного воздуха для выявления источников загрязнения, деятельность которых является причиной повышенной загазованности атмосферного воздуха в городе Казани</t>
  </si>
  <si>
    <t>Ведение системы расчетного мониторинга за состоянием атмосферного воздуха для выявления источников загрязнения, деятельность которых является причиной повышенной загазованности атмосферного воздуха в городе Нижнекамске</t>
  </si>
  <si>
    <t>Организация и проведение ежегодного республиканского конкурса "Эколидер"</t>
  </si>
  <si>
    <t>Организация и проведение открытого республиканского конкурса социальной экологической рекламы</t>
  </si>
  <si>
    <t>Подготовка и трансляция видеороликов на экологическую тематику на городских и центральных республиканских телеканалах</t>
  </si>
  <si>
    <t>Поддержка волонтерского, общественного экологического движения в Республике Татарстан</t>
  </si>
  <si>
    <t xml:space="preserve">Разработка и выпуск детских изданий по изучению окружающей среды </t>
  </si>
  <si>
    <t>Организация и проведение экологического праздника для детей</t>
  </si>
  <si>
    <t>Проведение экологического урока в Республике Татарстан</t>
  </si>
  <si>
    <t>Организация "Зеленых уголков" в образовательных учреждениях Татарстана</t>
  </si>
  <si>
    <t>Подготовка и проведение конкурса #ЭКОВЕСНА в период проведения двухмесячника</t>
  </si>
  <si>
    <t>Создание тематического экологического издания Республики Татарстан</t>
  </si>
  <si>
    <t>Доля обработанных (прошедших процедуру сортировки) ТКО от общего количества образовавшихся ТКО, процентов*</t>
  </si>
  <si>
    <t>Доля населенных пунктов Республики Татарстан, включенных в систему централизованного сбора ТКО (обеспеченных предоставлением коммунальной услуги по сбору и транспортированию ТКО), процентов*</t>
  </si>
  <si>
    <t>Доля вторичных ресурсов, извлеченных в процессе раздельного сбора и обработки (сортировки) ТКО, от общего количества образовавшихся ТКО, процентов*</t>
  </si>
  <si>
    <t xml:space="preserve">Доля ТКО, термически обезвреженных с генерацией электрической и (или) тепловой энергии, утилизированных в RDF, от общего количества образовавшихся ТКО, процентов*
</t>
  </si>
  <si>
    <t>Доля контейнерных площадок, оборудованных для осуществления раздельного сбора ТКО, процентов*</t>
  </si>
  <si>
    <t>Рекультивация (экологическая реабилитация) объектов накопленного экологического ущерба с нефтесодержащими загрязнениями по ул.Гагарина, Казанский тракт, Советская в г.Буинске Республики Татарстан</t>
  </si>
  <si>
    <t>Количество действующих пунктов приема утильсырья (вторичных ресурсов), штук*</t>
  </si>
  <si>
    <t>Внебюджет-ные источники</t>
  </si>
  <si>
    <t>Выделение приоритетных показателей и компонентов химического состава подземных вод различных гидрогеохимических провинций на территории Республики Татарстан с развитием некондиционных вод природного и техногенного происхождения</t>
  </si>
  <si>
    <t>Ведение республиканского банка цифровой информации по геологии и недропользованию</t>
  </si>
  <si>
    <t>Поисково-оценочные работы на Тырышском месторождении подземных вод для обеспечения хозяйственно-питьевого водоснабжения пгт.Джалиль Сармановского муниципального района Республики Татарстан</t>
  </si>
  <si>
    <t>Корректировка проектно-сметной документации по объекту "Берегоукрепление р.Кама, устья р.Тойма Куйбышевского водохранилища в г.Елабуга Республики Татарстан. 2-ая очередь"</t>
  </si>
  <si>
    <t>Капитальный ремонт гидротехнических сооружений пруда у пос.совхоза им.25 Октября Лаишевского муниципального района Республики Татарстан</t>
  </si>
  <si>
    <t>Капитальный ремонт ГТС на р.Вятка у г.Мамадыш Республики Татарстан</t>
  </si>
  <si>
    <t>Капитальный ремонт гидротехнических сооружений пруда  у с.Шильнебаш Тукаевского муниципального района Республики Татарстан</t>
  </si>
  <si>
    <t>Капитальный ремонт ГТС пруда у н.п.Манзарас Кукморского муниципального района Республики Татарстан</t>
  </si>
  <si>
    <t>Капитальный ремонт гидротехнических сооружений пруда у с.Ульяновка Черемшанского муниципального района Республики Татарстан</t>
  </si>
  <si>
    <t>Капитальный ремонт гидротехнических сооружений пруда у н.п.Клянчино Верхнеуслонского муниципального района Республики Татарстан</t>
  </si>
  <si>
    <t>Проведение государственной экспертизы разведанных запасов общераспространенных полезных ископаемых, технико-экономических обоснований кондиций и геологической информации об участках недр местного значения; координация и регулирование геологоразведочных работ, выполняемых за счет средств недропользователей;  информационное обеспечение недропользования</t>
  </si>
  <si>
    <t>Доля заявок, поступивших в государственную информационную систему «Народный контроль», которым присвоен статус «Заявка решена», процентов</t>
  </si>
  <si>
    <t>50</t>
  </si>
  <si>
    <t>Наличие уведомлений со статусом «Выполнено несвоевременно» в государственной информационной системе «Народный контроль», единиц</t>
  </si>
  <si>
    <t>0</t>
  </si>
  <si>
    <t>Доля выполненных Министерством экологии и природных ресурсов Республики Татарстан в установленные контрольные сроки поручений Президента Республики Татарстан,           Премьер-министра Республики Татарстан, Руководителя Аппарата Президента Республики Татарстан, заместителей Премьер-министра Республики Татарстан в общем объеме поручений, для которых указанными лицами установлен срок выполнения, процентов</t>
  </si>
  <si>
    <t>Доля выполненных Министерством экологии и природных ресурсов Республики Татарстан в установленные контрольные сроки поручений Президента Республики Татарстан,           Премьер-министра Республики Татарстан, Руководителя Аппарата Президента Республики Татарстан, заместителей Премьер-министра Республики Татарстан по рассмотрению обращений граждан в общем объеме поручений по рассмотрению обращений граждан, для которых указанными лицами установлен срок выполнения, процентов</t>
  </si>
  <si>
    <t>Доля выполненных Министерством экологии и природных ресурсов Республики Татарстан персонифицированных поручений, данных в законах Республики Татарстан, указах Президента Республики Татарстан, постановлениях и распоряжениях Кабинета Министров Республики Татарстан, в общем количестве персонифицированных поручений, данных в указанных нормативных актах, в том числе доля своевременно обновленных отчетов от общего количества регламентных публикаций отчетов в системе "Открытый Татарстан", процентов</t>
  </si>
  <si>
    <t>Доля согласованных в регламентные сроки проектов постановлений и распоряжений Кабинета Министров Республики Татарстан, процентов</t>
  </si>
  <si>
    <t>Доля уловленных и обезвреженных загрязняющих атмосферный воздух веществ в общем количестве отходящих загрязняющих веществ от стационарных источников,  процентов*</t>
  </si>
  <si>
    <t>Доля автотранспортных средств с повышенным содержанием загрязняющих веществ в отработавших газах к общему количеству проверенных автомобилей,  процентов*</t>
  </si>
  <si>
    <t>Доля загрязненных (без очистки) сточных вод в общем объеме водоотведения, процентов*</t>
  </si>
  <si>
    <t>Доля рекультивируемых земель, процентов*</t>
  </si>
  <si>
    <t>Соотношение количества отчетов о результатах геологоразведочных работ и количества проведенных государственных экспертиз, процентов</t>
  </si>
  <si>
    <t>Соотношение фактического объема эксплуатационного бурения нефтяных скважин к запланированному, процентов</t>
  </si>
  <si>
    <t>Соотношение фактического объема поисково-разведочного бурения нефтяных скважин к запланированному, процентов</t>
  </si>
  <si>
    <t>Соотношение количества удовлетворенных заявок на предоставление геологической информации к общему  количеству обращений, процентов</t>
  </si>
  <si>
    <t>Соотношение количества выданных лицензий к количеству рассмотренных заявлений на получение права пользования недрами с целью геологического изучения, разведки и добычи полезных ископаемых, процентов</t>
  </si>
  <si>
    <t>Соотношение величины фактического поступления в бюджет Республики Татарстан разовых платежей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недр, содержащим общераспространенные полезные ископаемые, или участкам недр местного значения к утвержденным плановым значениям, процентов</t>
  </si>
  <si>
    <t>Количество муниципальных районов (городских округов), охваченных территориальной системой наблюдения за состоянием окружающей среды, единиц</t>
  </si>
  <si>
    <t>Количество выявленных и пресеченных нарушений на ООПТ РТ, единиц</t>
  </si>
  <si>
    <t>Соотношение количества зарегистрированных обращений в области охраны окружающей среды при планировании хозяйственной и иной деятельности, территориального планировании и государственной экологической экспертизы и количества подготовленных согласований и проведенных государственных экологических экспертиз, процентов</t>
  </si>
  <si>
    <t>Доля устраненных нарушений из числа выявленных нарушений в сфере природопользования и охраны окружающей среды, процентов</t>
  </si>
  <si>
    <t>Объем взысканных средств от наложенных штрафов, процентов</t>
  </si>
  <si>
    <t>Количество исходящих документов в сфере экологического нормирования, касающегося государственного регулирования негативного воздействия на окружающую среду, единиц</t>
  </si>
  <si>
    <t>Доля выявленных нарушений в сфере федерального государственного охотничьего надзора, по которым вынесены постановления о привлечении к ответственности, к общему количеству установленных фактов нарушений, процентов</t>
  </si>
  <si>
    <t>Доля видов охотничьих ресурсов, по которым ведется мониторинг численности, в общем количестве видов охотничьих ресурсов, обитающих на территории Республики Татарстан, процентов</t>
  </si>
  <si>
    <t xml:space="preserve">Доля площади охотничьих угодий, на которых проведено внутрихозяйственное охотустройство, в общей площади охотничьих угодий, процентов </t>
  </si>
  <si>
    <t xml:space="preserve">Бюджет Республики Татарстан </t>
  </si>
  <si>
    <t>* Значение индикатора расчитывается по итогам года, фактическое значение будет уточнено по итогам статистической годовой отчетности не раньше мая 2018 года.</t>
  </si>
  <si>
    <t>Плановые объёмы финансирования на отчётный год (в соотв. с Законом о бюджете РТ), тыс.руб.</t>
  </si>
  <si>
    <t>Объемы финансирования на отчетный год в соответ-ствии с лимитами бюджетных обязательств и средствами из внебюдж.источ-ников, тыс.руб.</t>
  </si>
  <si>
    <t>Дооснащение экологических постов контроля загрязнения атмосферного воздуха в г.Казани</t>
  </si>
  <si>
    <t>Приобретение экспериментального ультразвукового оборудования для подавления развития сине-зеленых водорослей</t>
  </si>
  <si>
    <t>Бюджет Республики Татарстан, РКМ РТ от 21.03.2017 № 508-р</t>
  </si>
  <si>
    <t>Бюджет Республики Татарстан, РКМ РТ от 21.04.2017 № 759-р</t>
  </si>
  <si>
    <t>Организация и проведение 18-19 мая 2017 года в г.Казани научно-практической конференции "Глобальное распространение процессов антропогенного эвтрофирования водных объектов: проблемы и пути решения"</t>
  </si>
  <si>
    <t>Бюджет Республики Татарстан, РКМ РТ от 01.04.2017 № 625-р</t>
  </si>
  <si>
    <t>Разработка концепции целевой инженерной защиты прибрежной зоны г.Набережные Челны, подверженной негативному воздействию водохранилища Нижнекамской гидроэлектростанции</t>
  </si>
  <si>
    <t>Бюджет Республики Татарстан, РКМ РТ от 21.04.2017 № 747-р</t>
  </si>
  <si>
    <t>Бюджет Республики Татарстан, РКМ РТ от 05.06.2017 № 1164-р</t>
  </si>
  <si>
    <t>Экологическая реабилитация систем озер "Лебяжье" Кировского района г.Казани</t>
  </si>
  <si>
    <t xml:space="preserve">Разработка проектно-сметной документации «Капитальный ремонт ограждающей дамбы на левом берегу р. Кама у пос.Красный Ключ Нижнекамского муниципального района Республики Татарстан» </t>
  </si>
  <si>
    <t>Бюджет Республики Татарстан, РКМ РТ от 09.06.2017 № 1236-р</t>
  </si>
  <si>
    <t>7</t>
  </si>
  <si>
    <t>8</t>
  </si>
  <si>
    <t>9</t>
  </si>
  <si>
    <t>Бюджет Республики Татарстан, РКМ РТ от 20.05.2017 № 1064-р</t>
  </si>
  <si>
    <t>Количество вновь созданных объектов социальной и инженерной инфраструктуры в области охраны окружающей среды, воспроизводства и использования природных ресурсов Республики Татарстан, единиц</t>
  </si>
  <si>
    <t xml:space="preserve">Очистка заболоченной части озера и р.Малый Черемшан на въезде в урочище "Святой ключ" в Алексеевском муниципальном районе у с.Билярск </t>
  </si>
  <si>
    <t>РКМ РТ от 12.05.2017 № 967-р, РКМ РТ от 14.08.2017 № 1992-р</t>
  </si>
  <si>
    <t>Организация сбора и утилизации отработанных химических источников тока (батареек)</t>
  </si>
  <si>
    <t>РКМ РТ от 18.09.2017 № 2328-р</t>
  </si>
  <si>
    <t>Капитальный ремонт гидротехнических сооружений у д.Кысна Арского муниципального района</t>
  </si>
  <si>
    <t>Капитальный ремонт ГТС пруда у н.п.Воробьевка Верхнеуслонского муниципального района</t>
  </si>
  <si>
    <t xml:space="preserve">Капитальный ремонт ГТС пруда у н.п.Варварино Камско-Устьинского муниципального района Республики Татарстан
</t>
  </si>
  <si>
    <t>РКМ РТ от 13.07.2017 № 1656-р</t>
  </si>
  <si>
    <t>Дноуглубление и очистка р.Степной Зай в муниципальном образовании "Поселок городского типа Карабаш" Бугульминского муниципального района Республики Татарстан</t>
  </si>
  <si>
    <t>Берегоукрепление и выпрямление русла р. Мензеля с благоустройством поймы в районе ул. Терешковой с. Сарманово Сармановского муниципального района Республики Татарстан</t>
  </si>
  <si>
    <t>Расчистка и русловыпрямление р. Малая Сульча в пгт.Аксубаево Аксубаевского муниципального района Республики Татарстан</t>
  </si>
  <si>
    <t>Расчистка и спрямление русла с благоустройством поймы р. Сабинки с культуртехническими работами в пгт.Богатые Сабы Сабинского муниципального района</t>
  </si>
  <si>
    <t>Русловыпрямительные работы на р. Бия у д.Верхние Индырчи Апастовского муниципального района (продолжение работ)</t>
  </si>
  <si>
    <t>Берегоукрепление пруда в с.Старое Ильмово Дрожжановского муниципального района</t>
  </si>
  <si>
    <t>РКМ РТ от 02.08.2017 №1847-р</t>
  </si>
  <si>
    <t>Капитальный ремонт гидротехнического сооружения в с. Подлесный Утямыш Черемшанского муниципального района Республики Татарстан</t>
  </si>
  <si>
    <t>РКМ РТ от 29.08.2017 № 2167-р</t>
  </si>
  <si>
    <t>Разработка проектно-сметной документации объекта «Очистка р.Билярка в с. Билярск Алексеевского муниципального района»</t>
  </si>
  <si>
    <t>РКМ РТ от 10.08.2017 № 1951-р</t>
  </si>
  <si>
    <t>РКМ РТ от 14.09.2017 № 2313-р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</si>
  <si>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</si>
  <si>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</si>
  <si>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</si>
  <si>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</si>
  <si>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</si>
  <si>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</si>
  <si>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</si>
  <si>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</si>
  <si>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</si>
  <si>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</si>
  <si>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</si>
  <si>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</si>
  <si>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</si>
  <si>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</si>
  <si>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</si>
  <si>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</si>
  <si>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</si>
  <si>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</si>
  <si>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</si>
  <si>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</si>
  <si>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</si>
  <si>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</si>
  <si>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</si>
  <si>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</si>
  <si>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</si>
  <si>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</si>
  <si>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</si>
  <si>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</si>
  <si>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</si>
  <si>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</si>
  <si>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</si>
  <si>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</si>
  <si>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</si>
  <si>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Разработка учебной программы для дальнейшего внедрения в образовательный процесс экологических классов в общеобразовательных учреждениях Республики Татарстан</t>
  </si>
  <si>
    <t>Реализация мероприятий по экологической безопасности и раздельному сбору отходов</t>
  </si>
  <si>
    <t>РКМ РТ от 21.03.2017 № 508-р</t>
  </si>
  <si>
    <t>Приобретение специализированных контейнеров для сбора опасных твердых коммунальных отходов (химических источников тока (батареек), ртутьсодержащих люминесцентных ламп и градусников) для г.Казани</t>
  </si>
  <si>
    <t>Приобретение специализированных контейнеров для сбора опасных твердых коммунальных отходов (химических источников тока (батареек), ртутьсодержащих люминесцентных ламп и градусников) для г.Набережные Челны</t>
  </si>
  <si>
    <t>Оказание услуг по предоставлению в аренду накопительных контейнеров для раздельного сбора отходов в период проведения матчей Кубка Конфедераций 2017 года</t>
  </si>
  <si>
    <t>Отчет о реализации Программы за январь - декабрь 2017 года</t>
  </si>
  <si>
    <t>Проведение инвентаризации объема выбросов и поглощения парниковых газов на территории Республики Татарстан за 2014, 2015, 2016 годы</t>
  </si>
  <si>
    <t>Подготовка и проведение «Всероссийского экологического субботника «Зеленая Россия» и торжественной церемонии акции «Чистый берег»</t>
  </si>
  <si>
    <t xml:space="preserve">Подготовка и участие во II Международной выставке-форуме «ЭКОТЕХ» (г.Москва) </t>
  </si>
  <si>
    <t>РКМ РТ от 16.11.2017 № 2976-р</t>
  </si>
  <si>
    <t>Обоснование границ землеотводов на территориях месторождений с оцененными эксплуатационными запасами подземных вод с целью резервирования земель для строительства водозаборов подземных вод (с учетом сложившейся санитарной, водохозяйственной обстановки и условий современного землепользования)</t>
  </si>
  <si>
    <t xml:space="preserve">Ежегодная оценка ресурсного потенциала  перспективных участков недр территории Республики Татарстан для обоснования геологического изучения и разведки углеводородов сланцевых формаций </t>
  </si>
  <si>
    <t>Актуализация и ведение базы пространственных данных объектов недропользования, месторождений и проявлений общераспространенных полезных ископаемых находящихся на водных объектах Республики Татарстан</t>
  </si>
  <si>
    <t>Доизучение восточного участка Черемшанского месторождения подземных вод и гидрогеологическое обоснование исходных данных строительства водозабора для водоснабжения г.Нурлат</t>
  </si>
  <si>
    <t>Бюджет Республики Татарстан, РКМ РТ от 13.05.2017 № 970-р, РКМ РТ от 25.12.2017 № 3515-р</t>
  </si>
  <si>
    <t>Разработка проектно-сметной документации "Реконструкция ограждающей дамбы на левом берегу р. Кама в пределах Елабужского муниципального района Республики Татарстан на участке береговой полосы 2107 м" ***</t>
  </si>
  <si>
    <t>Доработка территориальной схемы в области обращения с отходами, в том числе с твердыми коммунальными отходами, Республики Татарстан***</t>
  </si>
  <si>
    <t>Разработка проектно-сметной документации "Берегоукрепление р.Камы Куйбышевского водохранилища в с.Именьково Лаишевского муниципального района Республики Татарстан" ***</t>
  </si>
  <si>
    <t>Капитальный ремонт гидротехнических сооружений н.п.Кутлушкино Чистопольского муниципального района ***</t>
  </si>
  <si>
    <t>Капитальный ремонт гидротехнических сооружений пруда у с.Старые Кутуши Черемшанского муниципального района ***</t>
  </si>
  <si>
    <t>Очистка озера в пос.Приволжский Спасского муниципального района ***</t>
  </si>
  <si>
    <t>Прочие мероприятия в области охраны водных объектов (Разминирование  пруда Адмиралтейский)</t>
  </si>
  <si>
    <t>РКМ РТ от 23.09.2017 № 2392-р</t>
  </si>
  <si>
    <t>** Наименования и лимиты финансирования мероприятий Программы указаны с учетом изменений, указанных в ПКМ РТ от 27.02.2017 № 117 "О внесении изменений в Программу, утвержденную ПКМ РТ от 28.12.2013 № 1083 "Об утверждении государственной программы "Охрана окружающей среды, воспроизводство и использование природных ресурсов РТ на 2014-2020 годы", РКМ РТ от 21.03.2017 № 508-р, от 01.04.2017 № 625-р, от 21.04.2017 № 759-р, от 21.04.2017 № 747-р, от 12.05.2017 № 967-р, от 13.05.2017 № 970-р, от 20.05.2017 № 1064-р, от 05.06.2017 № 1164-р, 09.06.2017  № 1236-р, от 13.07.2017 № 1656-р, от 02.08.2017 № 1847-р, от 10.08.2017 № 1951-р, от 14.08.2017 № 1992-р, от 29.08.2017 № 2167-р, от 14.09.2017 № 2313-р, от 18.09.2017 № 2328-р, РКМ РТ от 23.09.2017 № 2392-р, РКМ РТ от 16.11.2017 № 2976-р, РКМ РТ от 25.12.2017 № 3515-р</t>
  </si>
  <si>
    <t>27</t>
  </si>
  <si>
    <t>Бюджет Республики Татарстан, МЛХ РТ</t>
  </si>
  <si>
    <t>Бюджет Республики Татарстан, ГК РТ по БР</t>
  </si>
  <si>
    <t xml:space="preserve">Строительство причальной стенки и проведения дноуглубительных работ на правом берегу р.Казанки в районе футбольного стадиона «Казань-Арена» </t>
  </si>
  <si>
    <t>Бюджет Республики Татарстан, РКМ РТ от «02» мая 2017 г. № 859-р</t>
  </si>
  <si>
    <t xml:space="preserve">Строительство здания лечебного корпуса станции по спасению, передержки и возвращению в естественную среду обитания редких видов животных, устройство вольеров, забора и подъездных путей </t>
  </si>
  <si>
    <t>Бюджет Республики Татарстан, РКМ РТ от «13» марта 2017 г. № 424-р</t>
  </si>
  <si>
    <t>Проведение государственного мониторинга охотничьих ресурсов и среды их обитания в части учета численности охотничьих видов животных; регулирование охотничьих ресурсов на территории Республики Татарстан</t>
  </si>
  <si>
    <t>Количество крупных городов Республики Татарстан, охваченных сводными расчетами загрязнения атмосферного воздуха, единиц</t>
  </si>
  <si>
    <t>Доля подтвержденности прогнозов и предупреждений о неблагоприятных явлениях (тенденциях), связанных с состоянием окружающей среды, ее загрязнением, процентов</t>
  </si>
  <si>
    <t>Количество ликвидированных объектов накопленного вреда, штук</t>
  </si>
  <si>
    <t>Соотношение площади территории, охваченной новыми данными геологических, гидрогеологических, и геоэкологических исследований к общей площади территории Республики Татарстан, процентов</t>
  </si>
  <si>
    <t>Количество выпусков номеров, тиражом 1000 экз.</t>
  </si>
  <si>
    <t>Количество выявленных перспективных участков общераспространенных полезных ископаемых, единиц</t>
  </si>
  <si>
    <t xml:space="preserve">Соотношение площади территории, охваченной мониторингом геологической среды к общей площади территории Республики Татарстан, процентов </t>
  </si>
  <si>
    <t>Отношение количества муниципальных районов Республики Татарстан, охваченных мониторингом опасных экзогенных геологических процессов (ОЭГП), к количеству муниципальных районов Республики Татарстан, подверженных негативному влиянию ОЭГП, процентов</t>
  </si>
  <si>
    <t>Соотношение утвержденных эксплуатационных запасов подземных вод и их прогнозных эксплуатационных ресурсов, процентов</t>
  </si>
  <si>
    <t xml:space="preserve">Доля водозаборных сооружений, оснащенных системами учета воды, к общему количеству водозаборных сооружений, процентов </t>
  </si>
  <si>
    <t xml:space="preserve">Доля водопользователей, осуществляющих использование водных объектов на основании предоставленных в установленном порядке прав пользования, к общему количеству пользователей, осуществление водопользования которыми предусматривает приобретение прав пользования водными объектами, процентов
</t>
  </si>
  <si>
    <t>Соотношение величины фактического поступления в бюджетную систему Российской Федерации сумм платы за пользование водными объектами к утвержденным плановым значениям сумм платы за пользование водными объектами, находящимися в федеральной собственности, процентов</t>
  </si>
  <si>
    <t>Доля населения, проживающего на подверженных негативному воздействию вод территориях, защищенного в результате проведения мероприятий по повышению защищенности от негативного воздействия вод, в общем количестве населения, проживающего на таких территориях, процентов</t>
  </si>
  <si>
    <t>Доля ГТС с неудовлетворительным и опасным уровнем безопасности, приведенных в безопасное техническое состояние, процентов</t>
  </si>
  <si>
    <t>Количество ГТС с неудовлетворительным и опасным уровнем безопасности, приведенных в безопасное техническое состояние, единиц</t>
  </si>
  <si>
    <t>Объем выемки донных отложений в результате реализации мероприятий по восстановлению и экологической реабилитации водных объектов, км2</t>
  </si>
  <si>
    <t>Площадь работ по восстановлению и экологической реабилитации водных объектов, тыс.м2</t>
  </si>
  <si>
    <t>Количество изданий по вопросам ООПТ, шт.</t>
  </si>
  <si>
    <t>Площадь акватории, очищенной от брошенных орудий лова (вылова), кв.м.</t>
  </si>
  <si>
    <t>Ежегодный утвержденный баланс запасов общераспространенных полезных ископаемых Республики Татарстан, 1 баланс (ежегодно до 2020 г.)</t>
  </si>
  <si>
    <t>Уровень удовлетворенности качеством государственных услуг, процентов</t>
  </si>
  <si>
    <t>Выполнение государственных программ государственным заказчиком-координатором, процентов</t>
  </si>
  <si>
    <t>Доля стоимости контрактов, заключенных по результатам несостоявшихся конкурентных способов закупок, в общей стоимости заключенных контрактов, процентов</t>
  </si>
  <si>
    <t>Доля закупок, размещенных у субъектов малого предпринимательства и социально ориентированных некоммерческих организаций, от совокупного годового объема закупок, процентов</t>
  </si>
  <si>
    <t>Выполнение Государственного заказа на управление в сфере охраны окружающей среды и природопользования, процентов</t>
  </si>
  <si>
    <t>Расходы консолидированного бюджета Республики Татарстан на охрану окружающей среды, воспроизводство и использование природных ресурсов в расчете на одного жителя, рублей</t>
  </si>
  <si>
    <t>Реализация природоохранных мероприятий в рамках соглашений с Исполнительными комитетами муниципальных районов (городских округов) за счет средств местных бюджетов</t>
  </si>
  <si>
    <t>Подпрограмма 8 «Бюджетные инвестиции и капитальный ремонт социальной и инженерной инфраструктуры в рамках государственной программы "Охрана окружающей среды, воспроизводство и использование природных ресурсов Республики Татарстан на 2014-2020 годы»</t>
  </si>
  <si>
    <t>Исполнение переданных полномочий Российской Федерации в сфере охоты и охраны охотничьих ресурсов, проведение биотехнических мероприятий</t>
  </si>
  <si>
    <t>Исполнение переданных полномочий Российской Федерации в области регулирования и охраны водных биологических ресурсов</t>
  </si>
  <si>
    <t>Проведение проверок за соблюдением требований законодательства Российской Федерации и Республики Татарстан в области  использования и охраны объектов животного мира, лицензирование пользования объектами животного мира</t>
  </si>
  <si>
    <t>Доля площади Республики Татарстан, занятой особо охраняемыми природными территориями регионального и местного значения, процентов</t>
  </si>
  <si>
    <t>Доля площади Республики Татарстан, занятой ООПТ всех уровней, в общей площади Республики Татарстан, процентов</t>
  </si>
  <si>
    <t>Численность населения, экологические условия проживания которого будут улучшены в результате реализации мероприятий по восстановлению и экологической реабилитации водных объектов, чел.</t>
  </si>
  <si>
    <t>Протяженность работ по восстановлению и экологической реабилитации водных объектов, км</t>
  </si>
  <si>
    <t>Уточнение местоположения береговой линии Куйбышевского и Нижнекаммского водохранилищ и островных систем в границах Агрызского, Актанышского, Алексеевского, Елабужского, Камско-Устьинского, Мамадышского, Менделеевского, Мензелинского, Нижнекамского, Рыбно-Слободского, Спасского, Тетюшского, Тукаеского, Чистопольского муниципальных районов</t>
  </si>
  <si>
    <t>Экологическая реабилитация пруда "Адмиралтейский" в г. Казани ***</t>
  </si>
  <si>
    <t>*** переходящие объекты (подтверждение потребности на 2018 год, РКМ РТ от 19.02.2018 № 334-р)</t>
  </si>
  <si>
    <t>Протяженность новых и реконструированных сооружений инженерной защиты и берегоукрепления, км</t>
  </si>
  <si>
    <t>Количество Соглашений о взаимодействии Министерства экологии и природных ресурсов Республики Татарстан с Исполнительными комитетами муниципальных районов (городских округов) по обеспечению выполнения природоохранных мероприятий за счет средств муниципальных бюджетов</t>
  </si>
  <si>
    <t xml:space="preserve">Количество видов, занесенных в  Красную книгу Республики Татарстан, штук    </t>
  </si>
  <si>
    <t xml:space="preserve">Количество видов, занесенных в  Красную книгу Республики Татарстан, переведенных в более "низкую" категорию редкости, штук    </t>
  </si>
  <si>
    <t xml:space="preserve">Количество видов, выведенных из Красной книги Республики Татарстан, штук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</si>
</sst>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_(* #,##0_);_(* \(#,##0\);_(* &quot;-&quot;_);_(@_)"/>
    <numFmt numFmtId="166" formatCode="_(* #,##0.00_);_(* \(#,##0.00\);_(* &quot;-&quot;??_);_(@_)"/>
    <numFmt numFmtId="167" formatCode="#,##0.0"/>
    <numFmt numFmtId="168" formatCode="#,##0.000"/>
    <numFmt numFmtId="169" formatCode="0.000"/>
  </numFmts>
  <fonts count="3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4">
    <xf numFmtId="0" fontId="0" fillId="0" borderId="0"/>
    <xf numFmtId="0" fontId="2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6" fillId="3" borderId="0" applyNumberFormat="0" applyBorder="0" applyAlignment="0" applyProtection="0"/>
    <xf numFmtId="0" fontId="8" fillId="20" borderId="1" applyNumberFormat="0" applyAlignment="0" applyProtection="0"/>
    <xf numFmtId="0" fontId="13" fillId="21" borderId="2" applyNumberFormat="0" applyAlignment="0" applyProtection="0"/>
    <xf numFmtId="0" fontId="27" fillId="0" borderId="0"/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7" borderId="1" applyNumberFormat="0" applyAlignment="0" applyProtection="0"/>
    <xf numFmtId="0" fontId="18" fillId="0" borderId="6" applyNumberFormat="0" applyFill="0" applyAlignment="0" applyProtection="0"/>
    <xf numFmtId="0" fontId="15" fillId="22" borderId="0" applyNumberFormat="0" applyBorder="0" applyAlignment="0" applyProtection="0"/>
    <xf numFmtId="0" fontId="26" fillId="23" borderId="7" applyNumberFormat="0" applyFont="0" applyAlignment="0" applyProtection="0"/>
    <xf numFmtId="0" fontId="7" fillId="20" borderId="8" applyNumberFormat="0" applyAlignment="0" applyProtection="0"/>
    <xf numFmtId="0" fontId="1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8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8" fillId="0" borderId="6" applyNumberFormat="0" applyFill="0" applyAlignment="0" applyProtection="0"/>
    <xf numFmtId="0" fontId="22" fillId="0" borderId="0"/>
    <xf numFmtId="0" fontId="19" fillId="0" borderId="0" applyNumberFormat="0" applyFill="0" applyBorder="0" applyAlignment="0" applyProtection="0"/>
    <xf numFmtId="165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43">
    <xf numFmtId="0" fontId="0" fillId="0" borderId="0" xfId="0"/>
    <xf numFmtId="0" fontId="21" fillId="24" borderId="0" xfId="0" applyFont="1" applyFill="1"/>
    <xf numFmtId="0" fontId="23" fillId="24" borderId="0" xfId="0" applyFont="1" applyFill="1"/>
    <xf numFmtId="0" fontId="21" fillId="24" borderId="0" xfId="0" applyFont="1" applyFill="1" applyAlignment="1">
      <alignment horizontal="center"/>
    </xf>
    <xf numFmtId="0" fontId="21" fillId="24" borderId="10" xfId="0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 vertical="top" wrapText="1"/>
    </xf>
    <xf numFmtId="2" fontId="25" fillId="24" borderId="10" xfId="0" applyNumberFormat="1" applyFont="1" applyFill="1" applyBorder="1" applyAlignment="1">
      <alignment vertical="top" wrapText="1"/>
    </xf>
    <xf numFmtId="0" fontId="24" fillId="24" borderId="10" xfId="0" applyFont="1" applyFill="1" applyBorder="1" applyAlignment="1">
      <alignment vertical="top"/>
    </xf>
    <xf numFmtId="0" fontId="21" fillId="24" borderId="10" xfId="0" applyFont="1" applyFill="1" applyBorder="1" applyAlignment="1">
      <alignment vertical="top"/>
    </xf>
    <xf numFmtId="4" fontId="24" fillId="24" borderId="10" xfId="0" applyNumberFormat="1" applyFont="1" applyFill="1" applyBorder="1" applyAlignment="1">
      <alignment vertical="top"/>
    </xf>
    <xf numFmtId="0" fontId="0" fillId="24" borderId="0" xfId="0" applyFont="1" applyFill="1"/>
    <xf numFmtId="4" fontId="23" fillId="24" borderId="0" xfId="0" applyNumberFormat="1" applyFont="1" applyFill="1"/>
    <xf numFmtId="0" fontId="25" fillId="24" borderId="10" xfId="0" applyFont="1" applyFill="1" applyBorder="1" applyAlignment="1">
      <alignment horizontal="center" vertical="top" wrapText="1"/>
    </xf>
    <xf numFmtId="1" fontId="25" fillId="24" borderId="10" xfId="0" applyNumberFormat="1" applyFont="1" applyFill="1" applyBorder="1" applyAlignment="1">
      <alignment horizontal="center" vertical="top" wrapText="1"/>
    </xf>
    <xf numFmtId="0" fontId="29" fillId="24" borderId="0" xfId="0" applyFont="1" applyFill="1"/>
    <xf numFmtId="0" fontId="3" fillId="24" borderId="10" xfId="0" applyFont="1" applyFill="1" applyBorder="1" applyAlignment="1">
      <alignment horizontal="center" vertical="top"/>
    </xf>
    <xf numFmtId="0" fontId="25" fillId="24" borderId="10" xfId="0" applyFont="1" applyFill="1" applyBorder="1" applyAlignment="1">
      <alignment vertical="top" wrapText="1"/>
    </xf>
    <xf numFmtId="0" fontId="3" fillId="24" borderId="0" xfId="0" applyFont="1" applyFill="1" applyAlignment="1">
      <alignment horizontal="right"/>
    </xf>
    <xf numFmtId="4" fontId="0" fillId="24" borderId="0" xfId="0" applyNumberFormat="1" applyFont="1" applyFill="1"/>
    <xf numFmtId="167" fontId="23" fillId="24" borderId="10" xfId="0" applyNumberFormat="1" applyFont="1" applyFill="1" applyBorder="1" applyAlignment="1">
      <alignment horizontal="center" vertical="top"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>
      <alignment vertical="top"/>
    </xf>
    <xf numFmtId="0" fontId="3" fillId="24" borderId="10" xfId="0" applyFont="1" applyFill="1" applyBorder="1" applyAlignment="1">
      <alignment vertical="top" wrapText="1"/>
    </xf>
    <xf numFmtId="0" fontId="24" fillId="24" borderId="0" xfId="0" applyFont="1" applyFill="1" applyBorder="1" applyAlignment="1">
      <alignment vertical="top" wrapText="1"/>
    </xf>
    <xf numFmtId="167" fontId="23" fillId="24" borderId="10" xfId="0" applyNumberFormat="1" applyFont="1" applyFill="1" applyBorder="1" applyAlignment="1">
      <alignment horizontal="center" vertical="top" wrapText="1"/>
    </xf>
    <xf numFmtId="167" fontId="23" fillId="24" borderId="10" xfId="1" applyNumberFormat="1" applyFont="1" applyFill="1" applyBorder="1" applyAlignment="1">
      <alignment horizontal="center" vertical="top" wrapText="1"/>
    </xf>
    <xf numFmtId="167" fontId="24" fillId="24" borderId="13" xfId="1" applyNumberFormat="1" applyFont="1" applyFill="1" applyBorder="1" applyAlignment="1">
      <alignment vertical="top" wrapText="1"/>
    </xf>
    <xf numFmtId="0" fontId="24" fillId="24" borderId="13" xfId="0" applyFont="1" applyFill="1" applyBorder="1" applyAlignment="1">
      <alignment vertical="top"/>
    </xf>
    <xf numFmtId="0" fontId="24" fillId="24" borderId="14" xfId="0" applyFont="1" applyFill="1" applyBorder="1" applyAlignment="1">
      <alignment vertical="top"/>
    </xf>
    <xf numFmtId="167" fontId="24" fillId="24" borderId="14" xfId="1" applyNumberFormat="1" applyFont="1" applyFill="1" applyBorder="1" applyAlignment="1">
      <alignment vertical="top" wrapText="1"/>
    </xf>
    <xf numFmtId="167" fontId="24" fillId="24" borderId="13" xfId="0" applyNumberFormat="1" applyFont="1" applyFill="1" applyBorder="1" applyAlignment="1">
      <alignment vertical="top"/>
    </xf>
    <xf numFmtId="167" fontId="24" fillId="24" borderId="14" xfId="0" applyNumberFormat="1" applyFont="1" applyFill="1" applyBorder="1" applyAlignment="1">
      <alignment vertical="top"/>
    </xf>
    <xf numFmtId="0" fontId="21" fillId="24" borderId="0" xfId="0" applyFont="1" applyFill="1" applyAlignment="1">
      <alignment horizontal="center" vertical="top" wrapText="1"/>
    </xf>
    <xf numFmtId="0" fontId="29" fillId="24" borderId="0" xfId="0" applyFont="1" applyFill="1" applyAlignment="1">
      <alignment horizontal="center" vertical="top" wrapText="1"/>
    </xf>
    <xf numFmtId="0" fontId="23" fillId="24" borderId="20" xfId="0" applyFont="1" applyFill="1" applyBorder="1" applyAlignment="1">
      <alignment vertical="top"/>
    </xf>
    <xf numFmtId="0" fontId="23" fillId="24" borderId="21" xfId="0" applyFont="1" applyFill="1" applyBorder="1" applyAlignment="1">
      <alignment vertical="top"/>
    </xf>
    <xf numFmtId="0" fontId="23" fillId="24" borderId="18" xfId="0" applyFont="1" applyFill="1" applyBorder="1" applyAlignment="1">
      <alignment vertical="top"/>
    </xf>
    <xf numFmtId="0" fontId="23" fillId="24" borderId="19" xfId="0" applyFont="1" applyFill="1" applyBorder="1" applyAlignment="1">
      <alignment vertical="top"/>
    </xf>
    <xf numFmtId="0" fontId="23" fillId="24" borderId="22" xfId="0" applyFont="1" applyFill="1" applyBorder="1" applyAlignment="1">
      <alignment vertical="top"/>
    </xf>
    <xf numFmtId="0" fontId="23" fillId="24" borderId="23" xfId="0" applyFont="1" applyFill="1" applyBorder="1" applyAlignment="1">
      <alignment vertical="top"/>
    </xf>
    <xf numFmtId="4" fontId="3" fillId="24" borderId="10" xfId="1" applyNumberFormat="1" applyFont="1" applyFill="1" applyBorder="1" applyAlignment="1">
      <alignment horizontal="left" vertical="top" wrapText="1"/>
    </xf>
    <xf numFmtId="0" fontId="3" fillId="24" borderId="12" xfId="0" applyFont="1" applyFill="1" applyBorder="1" applyAlignment="1">
      <alignment vertical="top" wrapText="1"/>
    </xf>
    <xf numFmtId="0" fontId="3" fillId="24" borderId="14" xfId="0" applyFont="1" applyFill="1" applyBorder="1" applyAlignment="1">
      <alignment vertical="top" wrapText="1"/>
    </xf>
    <xf numFmtId="4" fontId="3" fillId="24" borderId="14" xfId="1" applyNumberFormat="1" applyFont="1" applyFill="1" applyBorder="1" applyAlignment="1">
      <alignment vertical="top" wrapText="1"/>
    </xf>
    <xf numFmtId="4" fontId="3" fillId="24" borderId="10" xfId="1" applyNumberFormat="1" applyFont="1" applyFill="1" applyBorder="1" applyAlignment="1">
      <alignment vertical="top" wrapText="1"/>
    </xf>
    <xf numFmtId="0" fontId="3" fillId="24" borderId="10" xfId="81" applyFont="1" applyFill="1" applyBorder="1" applyAlignment="1">
      <alignment horizontal="left" vertical="top" wrapText="1"/>
    </xf>
    <xf numFmtId="0" fontId="3" fillId="24" borderId="10" xfId="1" applyNumberFormat="1" applyFont="1" applyFill="1" applyBorder="1" applyAlignment="1">
      <alignment horizontal="left" vertical="top" wrapText="1"/>
    </xf>
    <xf numFmtId="0" fontId="3" fillId="24" borderId="10" xfId="0" applyNumberFormat="1" applyFont="1" applyFill="1" applyBorder="1" applyAlignment="1">
      <alignment vertical="top" wrapText="1"/>
    </xf>
    <xf numFmtId="0" fontId="25" fillId="24" borderId="14" xfId="0" applyFont="1" applyFill="1" applyBorder="1" applyAlignment="1">
      <alignment horizontal="center" vertical="top"/>
    </xf>
    <xf numFmtId="49" fontId="25" fillId="24" borderId="10" xfId="0" applyNumberFormat="1" applyFont="1" applyFill="1" applyBorder="1" applyAlignment="1">
      <alignment horizontal="center" vertical="top"/>
    </xf>
    <xf numFmtId="49" fontId="3" fillId="24" borderId="14" xfId="0" applyNumberFormat="1" applyFont="1" applyFill="1" applyBorder="1" applyAlignment="1">
      <alignment horizontal="center"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4" fontId="3" fillId="24" borderId="12" xfId="1" applyNumberFormat="1" applyFont="1" applyFill="1" applyBorder="1" applyAlignment="1">
      <alignment vertical="top" wrapText="1"/>
    </xf>
    <xf numFmtId="2" fontId="3" fillId="24" borderId="12" xfId="0" applyNumberFormat="1" applyFont="1" applyFill="1" applyBorder="1" applyAlignment="1">
      <alignment vertical="top" wrapText="1"/>
    </xf>
    <xf numFmtId="4" fontId="3" fillId="24" borderId="13" xfId="1" applyNumberFormat="1" applyFont="1" applyFill="1" applyBorder="1" applyAlignment="1">
      <alignment vertical="top" wrapText="1"/>
    </xf>
    <xf numFmtId="2" fontId="3" fillId="24" borderId="13" xfId="0" applyNumberFormat="1" applyFont="1" applyFill="1" applyBorder="1" applyAlignment="1">
      <alignment vertical="top" wrapText="1"/>
    </xf>
    <xf numFmtId="0" fontId="3" fillId="24" borderId="14" xfId="0" applyNumberFormat="1" applyFont="1" applyFill="1" applyBorder="1" applyAlignment="1">
      <alignment vertical="top" wrapText="1"/>
    </xf>
    <xf numFmtId="2" fontId="3" fillId="24" borderId="14" xfId="0" applyNumberFormat="1" applyFont="1" applyFill="1" applyBorder="1" applyAlignment="1">
      <alignment vertical="top" wrapText="1"/>
    </xf>
    <xf numFmtId="0" fontId="3" fillId="24" borderId="14" xfId="1" applyFont="1" applyFill="1" applyBorder="1" applyAlignment="1">
      <alignment vertical="top" wrapText="1"/>
    </xf>
    <xf numFmtId="0" fontId="3" fillId="24" borderId="13" xfId="0" applyFont="1" applyFill="1" applyBorder="1" applyAlignment="1">
      <alignment vertical="top" wrapText="1"/>
    </xf>
    <xf numFmtId="1" fontId="3" fillId="24" borderId="13" xfId="0" applyNumberFormat="1" applyFont="1" applyFill="1" applyBorder="1" applyAlignment="1">
      <alignment vertical="top" wrapText="1"/>
    </xf>
    <xf numFmtId="3" fontId="3" fillId="24" borderId="10" xfId="0" applyNumberFormat="1" applyFont="1" applyFill="1" applyBorder="1" applyAlignment="1">
      <alignment horizontal="center" vertical="top" wrapText="1"/>
    </xf>
    <xf numFmtId="167" fontId="24" fillId="24" borderId="10" xfId="1" applyNumberFormat="1" applyFont="1" applyFill="1" applyBorder="1" applyAlignment="1">
      <alignment horizontal="center" vertical="top" wrapText="1"/>
    </xf>
    <xf numFmtId="0" fontId="0" fillId="24" borderId="18" xfId="0" applyFont="1" applyFill="1" applyBorder="1" applyAlignment="1">
      <alignment vertical="top" wrapText="1"/>
    </xf>
    <xf numFmtId="0" fontId="0" fillId="24" borderId="0" xfId="0" applyFont="1" applyFill="1" applyAlignment="1">
      <alignment vertical="top" wrapText="1"/>
    </xf>
    <xf numFmtId="167" fontId="30" fillId="24" borderId="10" xfId="0" applyNumberFormat="1" applyFont="1" applyFill="1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 wrapText="1"/>
    </xf>
    <xf numFmtId="0" fontId="0" fillId="24" borderId="10" xfId="0" applyFont="1" applyFill="1" applyBorder="1"/>
    <xf numFmtId="0" fontId="0" fillId="24" borderId="0" xfId="0" applyFont="1" applyFill="1" applyBorder="1" applyAlignment="1">
      <alignment horizontal="center" vertical="top" wrapText="1"/>
    </xf>
    <xf numFmtId="0" fontId="0" fillId="24" borderId="0" xfId="0" applyFont="1" applyFill="1" applyBorder="1"/>
    <xf numFmtId="4" fontId="25" fillId="24" borderId="10" xfId="1" applyNumberFormat="1" applyFont="1" applyFill="1" applyBorder="1" applyAlignment="1">
      <alignment horizontal="left" vertical="top" wrapText="1"/>
    </xf>
    <xf numFmtId="4" fontId="3" fillId="24" borderId="10" xfId="1" applyNumberFormat="1" applyFont="1" applyFill="1" applyBorder="1" applyAlignment="1">
      <alignment horizontal="center" vertical="top" wrapText="1"/>
    </xf>
    <xf numFmtId="0" fontId="31" fillId="24" borderId="0" xfId="0" applyFont="1" applyFill="1" applyAlignment="1">
      <alignment horizontal="center" vertical="top" wrapText="1"/>
    </xf>
    <xf numFmtId="4" fontId="23" fillId="24" borderId="10" xfId="0" applyNumberFormat="1" applyFont="1" applyFill="1" applyBorder="1" applyAlignment="1">
      <alignment horizontal="center" vertical="top" wrapText="1"/>
    </xf>
    <xf numFmtId="4" fontId="24" fillId="24" borderId="10" xfId="0" applyNumberFormat="1" applyFont="1" applyFill="1" applyBorder="1" applyAlignment="1">
      <alignment horizontal="center" vertical="top" wrapText="1"/>
    </xf>
    <xf numFmtId="4" fontId="23" fillId="24" borderId="10" xfId="1" applyNumberFormat="1" applyFont="1" applyFill="1" applyBorder="1" applyAlignment="1">
      <alignment horizontal="center" vertical="top" wrapText="1"/>
    </xf>
    <xf numFmtId="4" fontId="24" fillId="24" borderId="10" xfId="0" applyNumberFormat="1" applyFont="1" applyFill="1" applyBorder="1" applyAlignment="1">
      <alignment horizontal="center" vertical="top"/>
    </xf>
    <xf numFmtId="4" fontId="24" fillId="24" borderId="12" xfId="0" applyNumberFormat="1" applyFont="1" applyFill="1" applyBorder="1" applyAlignment="1">
      <alignment horizontal="center" vertical="top" wrapText="1"/>
    </xf>
    <xf numFmtId="4" fontId="24" fillId="24" borderId="14" xfId="0" applyNumberFormat="1" applyFont="1" applyFill="1" applyBorder="1" applyAlignment="1">
      <alignment vertical="top" wrapText="1"/>
    </xf>
    <xf numFmtId="4" fontId="23" fillId="24" borderId="10" xfId="0" applyNumberFormat="1" applyFont="1" applyFill="1" applyBorder="1" applyAlignment="1">
      <alignment horizontal="center" vertical="top"/>
    </xf>
    <xf numFmtId="4" fontId="24" fillId="24" borderId="13" xfId="1" applyNumberFormat="1" applyFont="1" applyFill="1" applyBorder="1" applyAlignment="1">
      <alignment vertical="top" wrapText="1"/>
    </xf>
    <xf numFmtId="4" fontId="24" fillId="24" borderId="13" xfId="0" applyNumberFormat="1" applyFont="1" applyFill="1" applyBorder="1" applyAlignment="1">
      <alignment vertical="top"/>
    </xf>
    <xf numFmtId="4" fontId="24" fillId="24" borderId="14" xfId="1" applyNumberFormat="1" applyFont="1" applyFill="1" applyBorder="1" applyAlignment="1">
      <alignment vertical="top" wrapText="1"/>
    </xf>
    <xf numFmtId="4" fontId="24" fillId="24" borderId="14" xfId="0" applyNumberFormat="1" applyFont="1" applyFill="1" applyBorder="1" applyAlignment="1">
      <alignment vertical="top"/>
    </xf>
    <xf numFmtId="4" fontId="24" fillId="24" borderId="19" xfId="1" applyNumberFormat="1" applyFont="1" applyFill="1" applyBorder="1" applyAlignment="1">
      <alignment vertical="top" wrapText="1"/>
    </xf>
    <xf numFmtId="4" fontId="24" fillId="24" borderId="0" xfId="0" applyNumberFormat="1" applyFont="1" applyFill="1" applyBorder="1" applyAlignment="1">
      <alignment vertical="top" wrapText="1"/>
    </xf>
    <xf numFmtId="3" fontId="3" fillId="24" borderId="10" xfId="0" applyNumberFormat="1" applyFont="1" applyFill="1" applyBorder="1" applyAlignment="1">
      <alignment horizontal="center"/>
    </xf>
    <xf numFmtId="4" fontId="24" fillId="24" borderId="12" xfId="0" applyNumberFormat="1" applyFont="1" applyFill="1" applyBorder="1" applyAlignment="1">
      <alignment horizontal="center" vertical="top"/>
    </xf>
    <xf numFmtId="0" fontId="25" fillId="24" borderId="14" xfId="1" applyFont="1" applyFill="1" applyBorder="1" applyAlignment="1">
      <alignment horizontal="left" vertical="top" wrapText="1"/>
    </xf>
    <xf numFmtId="4" fontId="23" fillId="24" borderId="14" xfId="1" applyNumberFormat="1" applyFont="1" applyFill="1" applyBorder="1" applyAlignment="1">
      <alignment horizontal="center" vertical="top" wrapText="1"/>
    </xf>
    <xf numFmtId="4" fontId="24" fillId="24" borderId="14" xfId="0" applyNumberFormat="1" applyFont="1" applyFill="1" applyBorder="1" applyAlignment="1">
      <alignment horizontal="center" vertical="top"/>
    </xf>
    <xf numFmtId="4" fontId="24" fillId="24" borderId="10" xfId="1" applyNumberFormat="1" applyFont="1" applyFill="1" applyBorder="1" applyAlignment="1">
      <alignment horizontal="center" vertical="top" wrapText="1"/>
    </xf>
    <xf numFmtId="0" fontId="24" fillId="24" borderId="10" xfId="0" applyNumberFormat="1" applyFont="1" applyFill="1" applyBorder="1" applyAlignment="1">
      <alignment horizontal="center" vertical="top" wrapText="1"/>
    </xf>
    <xf numFmtId="0" fontId="3" fillId="24" borderId="10" xfId="1" applyFont="1" applyFill="1" applyBorder="1" applyAlignment="1">
      <alignment horizontal="left" vertical="top" wrapText="1"/>
    </xf>
    <xf numFmtId="167" fontId="24" fillId="24" borderId="12" xfId="0" applyNumberFormat="1" applyFont="1" applyFill="1" applyBorder="1" applyAlignment="1">
      <alignment horizontal="center" vertical="top"/>
    </xf>
    <xf numFmtId="167" fontId="24" fillId="24" borderId="14" xfId="0" applyNumberFormat="1" applyFont="1" applyFill="1" applyBorder="1" applyAlignment="1">
      <alignment horizontal="center" vertical="top"/>
    </xf>
    <xf numFmtId="167" fontId="24" fillId="24" borderId="10" xfId="0" applyNumberFormat="1" applyFont="1" applyFill="1" applyBorder="1" applyAlignment="1">
      <alignment horizontal="center" vertical="top"/>
    </xf>
    <xf numFmtId="2" fontId="3" fillId="24" borderId="10" xfId="1" applyNumberFormat="1" applyFont="1" applyFill="1" applyBorder="1" applyAlignment="1">
      <alignment horizontal="left" vertical="top" wrapText="1"/>
    </xf>
    <xf numFmtId="0" fontId="3" fillId="24" borderId="20" xfId="0" applyFont="1" applyFill="1" applyBorder="1" applyAlignment="1">
      <alignment vertical="top" wrapText="1"/>
    </xf>
    <xf numFmtId="0" fontId="3" fillId="24" borderId="18" xfId="0" applyFont="1" applyFill="1" applyBorder="1" applyAlignment="1">
      <alignment vertical="top" wrapText="1"/>
    </xf>
    <xf numFmtId="1" fontId="3" fillId="24" borderId="14" xfId="0" applyNumberFormat="1" applyFont="1" applyFill="1" applyBorder="1" applyAlignment="1">
      <alignment vertical="top" wrapText="1"/>
    </xf>
    <xf numFmtId="0" fontId="24" fillId="24" borderId="12" xfId="0" applyNumberFormat="1" applyFont="1" applyFill="1" applyBorder="1" applyAlignment="1">
      <alignment vertical="top" wrapText="1"/>
    </xf>
    <xf numFmtId="0" fontId="24" fillId="24" borderId="14" xfId="0" applyNumberFormat="1" applyFont="1" applyFill="1" applyBorder="1" applyAlignment="1">
      <alignment vertical="top" wrapText="1"/>
    </xf>
    <xf numFmtId="0" fontId="24" fillId="24" borderId="0" xfId="0" applyFont="1" applyFill="1" applyBorder="1" applyAlignment="1">
      <alignment vertical="top"/>
    </xf>
    <xf numFmtId="0" fontId="3" fillId="24" borderId="21" xfId="0" applyFont="1" applyFill="1" applyBorder="1" applyAlignment="1">
      <alignment horizontal="center" vertical="top" wrapText="1"/>
    </xf>
    <xf numFmtId="0" fontId="3" fillId="24" borderId="19" xfId="0" applyFont="1" applyFill="1" applyBorder="1" applyAlignment="1">
      <alignment vertical="top" wrapText="1"/>
    </xf>
    <xf numFmtId="167" fontId="24" fillId="24" borderId="13" xfId="0" applyNumberFormat="1" applyFont="1" applyFill="1" applyBorder="1" applyAlignment="1">
      <alignment horizontal="center" vertical="top"/>
    </xf>
    <xf numFmtId="2" fontId="3" fillId="24" borderId="13" xfId="0" applyNumberFormat="1" applyFont="1" applyFill="1" applyBorder="1" applyAlignment="1">
      <alignment horizontal="center" vertical="top" wrapText="1"/>
    </xf>
    <xf numFmtId="0" fontId="21" fillId="24" borderId="12" xfId="0" applyFont="1" applyFill="1" applyBorder="1" applyAlignment="1">
      <alignment horizontal="center" vertical="top"/>
    </xf>
    <xf numFmtId="0" fontId="25" fillId="24" borderId="12" xfId="0" applyFont="1" applyFill="1" applyBorder="1" applyAlignment="1">
      <alignment vertical="top" wrapText="1"/>
    </xf>
    <xf numFmtId="2" fontId="25" fillId="24" borderId="12" xfId="0" applyNumberFormat="1" applyFont="1" applyFill="1" applyBorder="1" applyAlignment="1">
      <alignment vertical="top" wrapText="1"/>
    </xf>
    <xf numFmtId="4" fontId="23" fillId="24" borderId="12" xfId="1" applyNumberFormat="1" applyFont="1" applyFill="1" applyBorder="1" applyAlignment="1">
      <alignment horizontal="center" vertical="top" wrapText="1"/>
    </xf>
    <xf numFmtId="164" fontId="3" fillId="24" borderId="13" xfId="0" applyNumberFormat="1" applyFont="1" applyFill="1" applyBorder="1" applyAlignment="1">
      <alignment vertical="top" wrapText="1"/>
    </xf>
    <xf numFmtId="164" fontId="3" fillId="24" borderId="14" xfId="0" applyNumberFormat="1" applyFont="1" applyFill="1" applyBorder="1" applyAlignment="1">
      <alignment vertical="top" wrapText="1"/>
    </xf>
    <xf numFmtId="167" fontId="3" fillId="24" borderId="13" xfId="0" applyNumberFormat="1" applyFont="1" applyFill="1" applyBorder="1" applyAlignment="1">
      <alignment vertical="top" wrapText="1"/>
    </xf>
    <xf numFmtId="169" fontId="3" fillId="24" borderId="13" xfId="0" applyNumberFormat="1" applyFont="1" applyFill="1" applyBorder="1" applyAlignment="1">
      <alignment horizontal="center" vertical="top" wrapText="1"/>
    </xf>
    <xf numFmtId="167" fontId="3" fillId="24" borderId="12" xfId="0" applyNumberFormat="1" applyFont="1" applyFill="1" applyBorder="1" applyAlignment="1">
      <alignment horizontal="center" vertical="top" wrapText="1"/>
    </xf>
    <xf numFmtId="4" fontId="31" fillId="24" borderId="0" xfId="0" applyNumberFormat="1" applyFont="1" applyFill="1" applyAlignment="1">
      <alignment horizontal="center" vertical="top"/>
    </xf>
    <xf numFmtId="4" fontId="31" fillId="24" borderId="0" xfId="0" applyNumberFormat="1" applyFont="1" applyFill="1" applyAlignment="1">
      <alignment horizontal="left" vertical="top"/>
    </xf>
    <xf numFmtId="4" fontId="3" fillId="24" borderId="0" xfId="0" applyNumberFormat="1" applyFont="1" applyFill="1" applyAlignment="1">
      <alignment horizontal="center" vertical="top"/>
    </xf>
    <xf numFmtId="4" fontId="32" fillId="24" borderId="0" xfId="0" applyNumberFormat="1" applyFont="1" applyFill="1" applyAlignment="1">
      <alignment horizontal="center" vertical="top"/>
    </xf>
    <xf numFmtId="4" fontId="31" fillId="24" borderId="10" xfId="0" applyNumberFormat="1" applyFont="1" applyFill="1" applyBorder="1" applyAlignment="1">
      <alignment horizontal="center" vertical="top"/>
    </xf>
    <xf numFmtId="4" fontId="31" fillId="24" borderId="0" xfId="0" applyNumberFormat="1" applyFont="1" applyFill="1" applyBorder="1" applyAlignment="1">
      <alignment horizontal="center" vertical="top"/>
    </xf>
    <xf numFmtId="2" fontId="3" fillId="24" borderId="12" xfId="0" applyNumberFormat="1" applyFont="1" applyFill="1" applyBorder="1" applyAlignment="1">
      <alignment horizontal="center" vertical="top" wrapText="1"/>
    </xf>
    <xf numFmtId="2" fontId="3" fillId="24" borderId="14" xfId="0" applyNumberFormat="1" applyFont="1" applyFill="1" applyBorder="1" applyAlignment="1">
      <alignment horizontal="center" vertical="top" wrapText="1"/>
    </xf>
    <xf numFmtId="0" fontId="3" fillId="24" borderId="12" xfId="0" applyFont="1" applyFill="1" applyBorder="1" applyAlignment="1">
      <alignment horizontal="left" vertical="top" wrapText="1"/>
    </xf>
    <xf numFmtId="0" fontId="3" fillId="24" borderId="13" xfId="0" applyFont="1" applyFill="1" applyBorder="1" applyAlignment="1">
      <alignment horizontal="left" vertical="top" wrapText="1"/>
    </xf>
    <xf numFmtId="0" fontId="3" fillId="24" borderId="14" xfId="0" applyFont="1" applyFill="1" applyBorder="1" applyAlignment="1">
      <alignment horizontal="left" vertical="top" wrapText="1"/>
    </xf>
    <xf numFmtId="164" fontId="3" fillId="24" borderId="13" xfId="0" applyNumberFormat="1" applyFont="1" applyFill="1" applyBorder="1" applyAlignment="1">
      <alignment horizontal="center" vertical="top" wrapText="1"/>
    </xf>
    <xf numFmtId="0" fontId="3" fillId="24" borderId="12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horizontal="center" vertical="top" wrapText="1"/>
    </xf>
    <xf numFmtId="1" fontId="3" fillId="24" borderId="12" xfId="0" applyNumberFormat="1" applyFont="1" applyFill="1" applyBorder="1" applyAlignment="1">
      <alignment horizontal="center" vertical="top" wrapText="1"/>
    </xf>
    <xf numFmtId="1" fontId="3" fillId="24" borderId="13" xfId="0" applyNumberFormat="1" applyFont="1" applyFill="1" applyBorder="1" applyAlignment="1">
      <alignment horizontal="center" vertical="top" wrapText="1"/>
    </xf>
    <xf numFmtId="1" fontId="3" fillId="24" borderId="14" xfId="0" applyNumberFormat="1" applyFont="1" applyFill="1" applyBorder="1" applyAlignment="1">
      <alignment horizontal="center" vertical="top" wrapText="1"/>
    </xf>
    <xf numFmtId="49" fontId="3" fillId="24" borderId="14" xfId="0" applyNumberFormat="1" applyFont="1" applyFill="1" applyBorder="1" applyAlignment="1">
      <alignment horizontal="center" vertical="top"/>
    </xf>
    <xf numFmtId="0" fontId="3" fillId="24" borderId="12" xfId="1" applyFont="1" applyFill="1" applyBorder="1" applyAlignment="1">
      <alignment horizontal="left" vertical="top" wrapText="1"/>
    </xf>
    <xf numFmtId="0" fontId="3" fillId="24" borderId="14" xfId="1" applyFont="1" applyFill="1" applyBorder="1" applyAlignment="1">
      <alignment horizontal="left" vertical="top" wrapText="1"/>
    </xf>
    <xf numFmtId="4" fontId="24" fillId="24" borderId="12" xfId="1" applyNumberFormat="1" applyFont="1" applyFill="1" applyBorder="1" applyAlignment="1">
      <alignment horizontal="center" vertical="top" wrapText="1"/>
    </xf>
    <xf numFmtId="4" fontId="24" fillId="24" borderId="14" xfId="1" applyNumberFormat="1" applyFont="1" applyFill="1" applyBorder="1" applyAlignment="1">
      <alignment horizontal="center" vertical="top" wrapText="1"/>
    </xf>
    <xf numFmtId="0" fontId="24" fillId="24" borderId="12" xfId="0" applyNumberFormat="1" applyFont="1" applyFill="1" applyBorder="1" applyAlignment="1">
      <alignment horizontal="center" vertical="top" wrapText="1"/>
    </xf>
    <xf numFmtId="0" fontId="24" fillId="24" borderId="12" xfId="0" applyFont="1" applyFill="1" applyBorder="1" applyAlignment="1">
      <alignment horizontal="center" vertical="top"/>
    </xf>
    <xf numFmtId="0" fontId="24" fillId="24" borderId="13" xfId="0" applyFont="1" applyFill="1" applyBorder="1" applyAlignment="1">
      <alignment horizontal="center" vertical="top"/>
    </xf>
    <xf numFmtId="0" fontId="3" fillId="24" borderId="10" xfId="0" applyFont="1" applyFill="1" applyBorder="1" applyAlignment="1">
      <alignment horizontal="center" vertical="top" wrapText="1"/>
    </xf>
    <xf numFmtId="4" fontId="24" fillId="24" borderId="13" xfId="1" applyNumberFormat="1" applyFont="1" applyFill="1" applyBorder="1" applyAlignment="1">
      <alignment horizontal="center" vertical="top" wrapText="1"/>
    </xf>
    <xf numFmtId="2" fontId="3" fillId="24" borderId="13" xfId="0" applyNumberFormat="1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 vertical="center" wrapText="1"/>
    </xf>
    <xf numFmtId="164" fontId="3" fillId="24" borderId="10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left" vertical="top" wrapText="1"/>
    </xf>
    <xf numFmtId="0" fontId="25" fillId="24" borderId="10" xfId="0" applyFont="1" applyFill="1" applyBorder="1" applyAlignment="1">
      <alignment horizontal="left" vertical="top" wrapText="1"/>
    </xf>
    <xf numFmtId="0" fontId="21" fillId="24" borderId="10" xfId="0" applyFont="1" applyFill="1" applyBorder="1" applyAlignment="1">
      <alignment horizontal="center" vertical="top"/>
    </xf>
    <xf numFmtId="0" fontId="24" fillId="24" borderId="10" xfId="0" applyFont="1" applyFill="1" applyBorder="1" applyAlignment="1">
      <alignment horizontal="center" vertical="top"/>
    </xf>
    <xf numFmtId="49" fontId="3" fillId="24" borderId="10" xfId="0" applyNumberFormat="1" applyFont="1" applyFill="1" applyBorder="1" applyAlignment="1">
      <alignment horizontal="left" vertical="top" wrapText="1"/>
    </xf>
    <xf numFmtId="167" fontId="24" fillId="24" borderId="12" xfId="1" applyNumberFormat="1" applyFont="1" applyFill="1" applyBorder="1" applyAlignment="1">
      <alignment horizontal="center" vertical="top" wrapText="1"/>
    </xf>
    <xf numFmtId="0" fontId="0" fillId="24" borderId="0" xfId="0" applyFont="1" applyFill="1" applyAlignment="1">
      <alignment horizontal="center" vertical="top" wrapText="1"/>
    </xf>
    <xf numFmtId="1" fontId="3" fillId="24" borderId="10" xfId="0" applyNumberFormat="1" applyFont="1" applyFill="1" applyBorder="1" applyAlignment="1">
      <alignment horizontal="center" vertical="top" wrapText="1"/>
    </xf>
    <xf numFmtId="0" fontId="3" fillId="24" borderId="14" xfId="81" applyFont="1" applyFill="1" applyBorder="1" applyAlignment="1">
      <alignment horizontal="left" vertical="top" wrapText="1"/>
    </xf>
    <xf numFmtId="0" fontId="3" fillId="24" borderId="14" xfId="0" applyFont="1" applyFill="1" applyBorder="1" applyAlignment="1">
      <alignment horizontal="center" vertical="top"/>
    </xf>
    <xf numFmtId="2" fontId="3" fillId="24" borderId="10" xfId="0" applyNumberFormat="1" applyFont="1" applyFill="1" applyBorder="1" applyAlignment="1">
      <alignment horizontal="center" vertical="top" wrapText="1"/>
    </xf>
    <xf numFmtId="167" fontId="24" fillId="24" borderId="13" xfId="1" applyNumberFormat="1" applyFont="1" applyFill="1" applyBorder="1" applyAlignment="1">
      <alignment horizontal="center" vertical="top" wrapText="1"/>
    </xf>
    <xf numFmtId="167" fontId="3" fillId="24" borderId="12" xfId="0" applyNumberFormat="1" applyFont="1" applyFill="1" applyBorder="1" applyAlignment="1">
      <alignment vertical="top" wrapText="1"/>
    </xf>
    <xf numFmtId="167" fontId="3" fillId="24" borderId="14" xfId="0" applyNumberFormat="1" applyFont="1" applyFill="1" applyBorder="1" applyAlignment="1">
      <alignment vertical="top" wrapText="1"/>
    </xf>
    <xf numFmtId="4" fontId="3" fillId="24" borderId="14" xfId="0" applyNumberFormat="1" applyFont="1" applyFill="1" applyBorder="1" applyAlignment="1">
      <alignment horizontal="center" vertical="top" wrapText="1"/>
    </xf>
    <xf numFmtId="168" fontId="23" fillId="24" borderId="10" xfId="0" applyNumberFormat="1" applyFont="1" applyFill="1" applyBorder="1" applyAlignment="1">
      <alignment horizontal="center" vertical="top" wrapText="1"/>
    </xf>
    <xf numFmtId="168" fontId="23" fillId="24" borderId="10" xfId="0" applyNumberFormat="1" applyFont="1" applyFill="1" applyBorder="1" applyAlignment="1">
      <alignment horizontal="center" vertical="top"/>
    </xf>
    <xf numFmtId="4" fontId="24" fillId="24" borderId="12" xfId="1" applyNumberFormat="1" applyFont="1" applyFill="1" applyBorder="1" applyAlignment="1">
      <alignment horizontal="center" vertical="top" wrapText="1"/>
    </xf>
    <xf numFmtId="4" fontId="24" fillId="24" borderId="14" xfId="1" applyNumberFormat="1" applyFont="1" applyFill="1" applyBorder="1" applyAlignment="1">
      <alignment horizontal="center" vertical="top" wrapText="1"/>
    </xf>
    <xf numFmtId="2" fontId="3" fillId="24" borderId="10" xfId="0" applyNumberFormat="1" applyFont="1" applyFill="1" applyBorder="1" applyAlignment="1">
      <alignment horizontal="center" vertical="top" wrapText="1"/>
    </xf>
    <xf numFmtId="167" fontId="24" fillId="24" borderId="12" xfId="1" applyNumberFormat="1" applyFont="1" applyFill="1" applyBorder="1" applyAlignment="1">
      <alignment horizontal="center" vertical="top" wrapText="1"/>
    </xf>
    <xf numFmtId="167" fontId="24" fillId="24" borderId="14" xfId="1" applyNumberFormat="1" applyFont="1" applyFill="1" applyBorder="1" applyAlignment="1">
      <alignment horizontal="center" vertical="top" wrapText="1"/>
    </xf>
    <xf numFmtId="167" fontId="24" fillId="24" borderId="13" xfId="1" applyNumberFormat="1" applyFont="1" applyFill="1" applyBorder="1" applyAlignment="1">
      <alignment horizontal="center" vertical="top" wrapText="1"/>
    </xf>
    <xf numFmtId="0" fontId="3" fillId="24" borderId="12" xfId="0" applyFont="1" applyFill="1" applyBorder="1" applyAlignment="1">
      <alignment horizontal="left" vertical="top" wrapText="1"/>
    </xf>
    <xf numFmtId="0" fontId="3" fillId="24" borderId="14" xfId="0" applyFont="1" applyFill="1" applyBorder="1" applyAlignment="1">
      <alignment horizontal="left" vertical="top" wrapText="1"/>
    </xf>
    <xf numFmtId="1" fontId="3" fillId="24" borderId="10" xfId="0" applyNumberFormat="1" applyFont="1" applyFill="1" applyBorder="1" applyAlignment="1">
      <alignment horizontal="center" vertical="top" wrapText="1"/>
    </xf>
    <xf numFmtId="0" fontId="3" fillId="24" borderId="12" xfId="0" applyFont="1" applyFill="1" applyBorder="1" applyAlignment="1">
      <alignment horizontal="center" vertical="top"/>
    </xf>
    <xf numFmtId="0" fontId="3" fillId="24" borderId="13" xfId="0" applyFont="1" applyFill="1" applyBorder="1" applyAlignment="1">
      <alignment horizontal="center" vertical="top"/>
    </xf>
    <xf numFmtId="0" fontId="3" fillId="24" borderId="14" xfId="0" applyFont="1" applyFill="1" applyBorder="1" applyAlignment="1">
      <alignment horizontal="center" vertical="top"/>
    </xf>
    <xf numFmtId="0" fontId="3" fillId="24" borderId="12" xfId="1" applyFont="1" applyFill="1" applyBorder="1" applyAlignment="1">
      <alignment horizontal="left" vertical="top" wrapText="1"/>
    </xf>
    <xf numFmtId="0" fontId="3" fillId="24" borderId="14" xfId="1" applyFont="1" applyFill="1" applyBorder="1" applyAlignment="1">
      <alignment horizontal="left" vertical="top" wrapText="1"/>
    </xf>
    <xf numFmtId="49" fontId="3" fillId="24" borderId="12" xfId="0" applyNumberFormat="1" applyFont="1" applyFill="1" applyBorder="1" applyAlignment="1">
      <alignment horizontal="center" vertical="top"/>
    </xf>
    <xf numFmtId="49" fontId="3" fillId="24" borderId="14" xfId="0" applyNumberFormat="1" applyFont="1" applyFill="1" applyBorder="1" applyAlignment="1">
      <alignment horizontal="center" vertical="top"/>
    </xf>
    <xf numFmtId="0" fontId="3" fillId="24" borderId="13" xfId="1" applyFont="1" applyFill="1" applyBorder="1" applyAlignment="1">
      <alignment horizontal="left" vertical="top" wrapText="1"/>
    </xf>
    <xf numFmtId="0" fontId="3" fillId="24" borderId="12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horizontal="center" vertical="top" wrapText="1"/>
    </xf>
    <xf numFmtId="1" fontId="3" fillId="24" borderId="12" xfId="0" applyNumberFormat="1" applyFont="1" applyFill="1" applyBorder="1" applyAlignment="1">
      <alignment horizontal="center" vertical="top" wrapText="1"/>
    </xf>
    <xf numFmtId="1" fontId="3" fillId="24" borderId="13" xfId="0" applyNumberFormat="1" applyFont="1" applyFill="1" applyBorder="1" applyAlignment="1">
      <alignment horizontal="center" vertical="top" wrapText="1"/>
    </xf>
    <xf numFmtId="0" fontId="3" fillId="24" borderId="12" xfId="81" applyFont="1" applyFill="1" applyBorder="1" applyAlignment="1">
      <alignment horizontal="left" vertical="top" wrapText="1"/>
    </xf>
    <xf numFmtId="0" fontId="3" fillId="24" borderId="14" xfId="81" applyFont="1" applyFill="1" applyBorder="1" applyAlignment="1">
      <alignment horizontal="left" vertical="top" wrapText="1"/>
    </xf>
    <xf numFmtId="0" fontId="3" fillId="24" borderId="13" xfId="0" applyFont="1" applyFill="1" applyBorder="1" applyAlignment="1">
      <alignment horizontal="left" vertical="top" wrapText="1"/>
    </xf>
    <xf numFmtId="0" fontId="3" fillId="24" borderId="14" xfId="0" applyFont="1" applyFill="1" applyBorder="1" applyAlignment="1">
      <alignment horizontal="center" vertical="top" wrapText="1"/>
    </xf>
    <xf numFmtId="1" fontId="3" fillId="24" borderId="14" xfId="0" applyNumberFormat="1" applyFont="1" applyFill="1" applyBorder="1" applyAlignment="1">
      <alignment horizontal="center" vertical="top" wrapText="1"/>
    </xf>
    <xf numFmtId="2" fontId="3" fillId="24" borderId="12" xfId="0" applyNumberFormat="1" applyFont="1" applyFill="1" applyBorder="1" applyAlignment="1">
      <alignment horizontal="left" vertical="top" wrapText="1"/>
    </xf>
    <xf numFmtId="2" fontId="3" fillId="24" borderId="14" xfId="0" applyNumberFormat="1" applyFont="1" applyFill="1" applyBorder="1" applyAlignment="1">
      <alignment horizontal="left" vertical="top" wrapText="1"/>
    </xf>
    <xf numFmtId="0" fontId="0" fillId="24" borderId="0" xfId="0" applyFont="1" applyFill="1" applyAlignment="1">
      <alignment horizontal="center" vertical="top" wrapText="1"/>
    </xf>
    <xf numFmtId="4" fontId="24" fillId="24" borderId="12" xfId="1" applyNumberFormat="1" applyFont="1" applyFill="1" applyBorder="1" applyAlignment="1">
      <alignment horizontal="center" vertical="top" wrapText="1"/>
    </xf>
    <xf numFmtId="4" fontId="24" fillId="24" borderId="14" xfId="1" applyNumberFormat="1" applyFont="1" applyFill="1" applyBorder="1" applyAlignment="1">
      <alignment horizontal="center" vertical="top" wrapText="1"/>
    </xf>
    <xf numFmtId="0" fontId="0" fillId="24" borderId="18" xfId="0" applyFont="1" applyFill="1" applyBorder="1" applyAlignment="1">
      <alignment horizontal="center" vertical="top" wrapText="1"/>
    </xf>
    <xf numFmtId="0" fontId="24" fillId="24" borderId="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 vertical="top" wrapText="1"/>
    </xf>
    <xf numFmtId="0" fontId="24" fillId="24" borderId="11" xfId="0" applyFont="1" applyFill="1" applyBorder="1" applyAlignment="1">
      <alignment horizontal="left" vertical="top"/>
    </xf>
    <xf numFmtId="0" fontId="25" fillId="24" borderId="10" xfId="0" applyFont="1" applyFill="1" applyBorder="1" applyAlignment="1">
      <alignment horizontal="left" vertical="top" wrapText="1"/>
    </xf>
    <xf numFmtId="0" fontId="21" fillId="24" borderId="10" xfId="0" applyFont="1" applyFill="1" applyBorder="1" applyAlignment="1">
      <alignment horizontal="center" vertical="top"/>
    </xf>
    <xf numFmtId="0" fontId="24" fillId="24" borderId="10" xfId="0" applyFont="1" applyFill="1" applyBorder="1" applyAlignment="1">
      <alignment horizontal="center" vertical="top"/>
    </xf>
    <xf numFmtId="0" fontId="24" fillId="24" borderId="12" xfId="0" applyFont="1" applyFill="1" applyBorder="1" applyAlignment="1">
      <alignment horizontal="center" vertical="top"/>
    </xf>
    <xf numFmtId="0" fontId="24" fillId="24" borderId="14" xfId="0" applyFont="1" applyFill="1" applyBorder="1" applyAlignment="1">
      <alignment horizontal="center" vertical="top"/>
    </xf>
    <xf numFmtId="49" fontId="3" fillId="24" borderId="10" xfId="0" applyNumberFormat="1" applyFont="1" applyFill="1" applyBorder="1" applyAlignment="1">
      <alignment horizontal="left" vertical="top" wrapText="1"/>
    </xf>
    <xf numFmtId="4" fontId="24" fillId="24" borderId="13" xfId="1" applyNumberFormat="1" applyFont="1" applyFill="1" applyBorder="1" applyAlignment="1">
      <alignment horizontal="center" vertical="top" wrapText="1"/>
    </xf>
    <xf numFmtId="164" fontId="3" fillId="24" borderId="12" xfId="0" applyNumberFormat="1" applyFont="1" applyFill="1" applyBorder="1" applyAlignment="1">
      <alignment horizontal="center" vertical="top" wrapText="1"/>
    </xf>
    <xf numFmtId="164" fontId="3" fillId="24" borderId="13" xfId="0" applyNumberFormat="1" applyFont="1" applyFill="1" applyBorder="1" applyAlignment="1">
      <alignment horizontal="center" vertical="top" wrapText="1"/>
    </xf>
    <xf numFmtId="164" fontId="3" fillId="24" borderId="14" xfId="0" applyNumberFormat="1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4" fontId="3" fillId="24" borderId="12" xfId="0" applyNumberFormat="1" applyFont="1" applyFill="1" applyBorder="1" applyAlignment="1">
      <alignment horizontal="center" vertical="center" wrapText="1"/>
    </xf>
    <xf numFmtId="4" fontId="0" fillId="24" borderId="13" xfId="0" applyNumberFormat="1" applyFont="1" applyFill="1" applyBorder="1"/>
    <xf numFmtId="4" fontId="0" fillId="24" borderId="14" xfId="0" applyNumberFormat="1" applyFont="1" applyFill="1" applyBorder="1"/>
    <xf numFmtId="0" fontId="3" fillId="24" borderId="15" xfId="0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left" vertical="center" wrapText="1"/>
    </xf>
    <xf numFmtId="0" fontId="3" fillId="24" borderId="17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164" fontId="3" fillId="24" borderId="10" xfId="0" applyNumberFormat="1" applyFont="1" applyFill="1" applyBorder="1" applyAlignment="1">
      <alignment horizontal="center" vertical="top" wrapText="1"/>
    </xf>
    <xf numFmtId="0" fontId="3" fillId="24" borderId="12" xfId="0" applyNumberFormat="1" applyFont="1" applyFill="1" applyBorder="1" applyAlignment="1">
      <alignment horizontal="left" vertical="top" wrapText="1"/>
    </xf>
    <xf numFmtId="0" fontId="3" fillId="24" borderId="13" xfId="0" applyNumberFormat="1" applyFont="1" applyFill="1" applyBorder="1" applyAlignment="1">
      <alignment horizontal="left" vertical="top" wrapText="1"/>
    </xf>
    <xf numFmtId="2" fontId="3" fillId="24" borderId="13" xfId="0" applyNumberFormat="1" applyFont="1" applyFill="1" applyBorder="1" applyAlignment="1">
      <alignment horizontal="left" vertical="top" wrapText="1"/>
    </xf>
    <xf numFmtId="0" fontId="3" fillId="24" borderId="14" xfId="0" applyNumberFormat="1" applyFont="1" applyFill="1" applyBorder="1" applyAlignment="1">
      <alignment horizontal="left" vertical="top" wrapText="1"/>
    </xf>
    <xf numFmtId="2" fontId="3" fillId="24" borderId="12" xfId="0" applyNumberFormat="1" applyFont="1" applyFill="1" applyBorder="1" applyAlignment="1">
      <alignment horizontal="center" vertical="top" wrapText="1"/>
    </xf>
    <xf numFmtId="2" fontId="3" fillId="24" borderId="14" xfId="0" applyNumberFormat="1" applyFont="1" applyFill="1" applyBorder="1" applyAlignment="1">
      <alignment horizontal="center" vertical="top" wrapText="1"/>
    </xf>
    <xf numFmtId="4" fontId="24" fillId="24" borderId="19" xfId="1" applyNumberFormat="1" applyFont="1" applyFill="1" applyBorder="1" applyAlignment="1">
      <alignment horizontal="center" vertical="top" wrapText="1"/>
    </xf>
    <xf numFmtId="0" fontId="24" fillId="24" borderId="12" xfId="0" applyNumberFormat="1" applyFont="1" applyFill="1" applyBorder="1" applyAlignment="1">
      <alignment horizontal="center" vertical="top" wrapText="1"/>
    </xf>
    <xf numFmtId="0" fontId="24" fillId="24" borderId="14" xfId="0" applyNumberFormat="1" applyFont="1" applyFill="1" applyBorder="1" applyAlignment="1">
      <alignment horizontal="center" vertical="top" wrapText="1"/>
    </xf>
    <xf numFmtId="0" fontId="24" fillId="24" borderId="13" xfId="0" applyFont="1" applyFill="1" applyBorder="1" applyAlignment="1">
      <alignment horizontal="center" vertical="top"/>
    </xf>
    <xf numFmtId="167" fontId="24" fillId="24" borderId="12" xfId="0" applyNumberFormat="1" applyFont="1" applyFill="1" applyBorder="1" applyAlignment="1">
      <alignment horizontal="center" vertical="top"/>
    </xf>
    <xf numFmtId="167" fontId="24" fillId="24" borderId="13" xfId="0" applyNumberFormat="1" applyFont="1" applyFill="1" applyBorder="1" applyAlignment="1">
      <alignment horizontal="center" vertical="top"/>
    </xf>
    <xf numFmtId="167" fontId="24" fillId="24" borderId="14" xfId="0" applyNumberFormat="1" applyFont="1" applyFill="1" applyBorder="1" applyAlignment="1">
      <alignment horizontal="center" vertical="top"/>
    </xf>
    <xf numFmtId="0" fontId="0" fillId="24" borderId="13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4" fontId="0" fillId="24" borderId="0" xfId="0" applyNumberFormat="1" applyFont="1" applyFill="1" applyAlignment="1">
      <alignment horizontal="center" vertical="top" wrapText="1"/>
    </xf>
  </cellXfs>
  <cellStyles count="94">
    <cellStyle name=" 1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— акцент1" xfId="8" builtinId="30" customBuiltin="1"/>
    <cellStyle name="20% — акцент2" xfId="9" builtinId="34" customBuiltin="1"/>
    <cellStyle name="20% — акцент3" xfId="10" builtinId="38" customBuiltin="1"/>
    <cellStyle name="20% — акцент4" xfId="11" builtinId="42" customBuiltin="1"/>
    <cellStyle name="20% — акцент5" xfId="12" builtinId="46" customBuiltin="1"/>
    <cellStyle name="20% — акцент6" xfId="13" builtinId="50" customBuiltin="1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— акцент1" xfId="20" builtinId="31" customBuiltin="1"/>
    <cellStyle name="40% — акцент2" xfId="21" builtinId="35" customBuiltin="1"/>
    <cellStyle name="40% — акцент3" xfId="22" builtinId="39" customBuiltin="1"/>
    <cellStyle name="40% — акцент4" xfId="23" builtinId="43" customBuiltin="1"/>
    <cellStyle name="40% — акцент5" xfId="24" builtinId="47" customBuiltin="1"/>
    <cellStyle name="40% — акцент6" xfId="25" builtinId="51" customBuiltin="1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— акцент1" xfId="32" builtinId="32" customBuiltin="1"/>
    <cellStyle name="60% — акцент2" xfId="33" builtinId="36" customBuiltin="1"/>
    <cellStyle name="60% — акцент3" xfId="34" builtinId="40" customBuiltin="1"/>
    <cellStyle name="60% — акцент4" xfId="35" builtinId="44" customBuiltin="1"/>
    <cellStyle name="60% — акцент5" xfId="36" builtinId="48" customBuiltin="1"/>
    <cellStyle name="60% — акцент6" xfId="37" builtinId="52" customBuiltin="1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  <cellStyle name="Акцент1" xfId="62" builtinId="29" customBuiltin="1"/>
    <cellStyle name="Акцент2" xfId="63" builtinId="33" customBuiltin="1"/>
    <cellStyle name="Акцент3" xfId="64" builtinId="37" customBuiltin="1"/>
    <cellStyle name="Акцент4" xfId="65" builtinId="41" customBuiltin="1"/>
    <cellStyle name="Акцент5" xfId="66" builtinId="45" customBuiltin="1"/>
    <cellStyle name="Акцент6" xfId="67" builtinId="49" customBuiltin="1"/>
    <cellStyle name="Ввод " xfId="68" builtinId="20" customBuiltin="1"/>
    <cellStyle name="Вывод" xfId="69" builtinId="21" customBuiltin="1"/>
    <cellStyle name="Вычисление" xfId="70" builtinId="22" customBuiltin="1"/>
    <cellStyle name="Заголовок 1" xfId="71" builtinId="16" customBuiltin="1"/>
    <cellStyle name="Заголовок 2" xfId="72" builtinId="17" customBuiltin="1"/>
    <cellStyle name="Заголовок 3" xfId="73" builtinId="18" customBuiltin="1"/>
    <cellStyle name="Заголовок 4" xfId="74" builtinId="19" customBuiltin="1"/>
    <cellStyle name="Итог" xfId="75" builtinId="25" customBuiltin="1"/>
    <cellStyle name="Контрольная ячейка" xfId="76" builtinId="23" customBuiltin="1"/>
    <cellStyle name="Название" xfId="77" builtinId="15" customBuiltin="1"/>
    <cellStyle name="Нейтральный" xfId="78" builtinId="28" customBuiltin="1"/>
    <cellStyle name="Обычный" xfId="0" builtinId="0"/>
    <cellStyle name="Обычный 2" xfId="79"/>
    <cellStyle name="Обычный 3" xfId="80"/>
    <cellStyle name="Обычный 4" xfId="81"/>
    <cellStyle name="Обычный 4 3" xfId="82"/>
    <cellStyle name="Обычный 5" xfId="83"/>
    <cellStyle name="Обычный 6" xfId="84"/>
    <cellStyle name="Плохой" xfId="85" builtinId="27" customBuiltin="1"/>
    <cellStyle name="Пояснение" xfId="86" builtinId="53" customBuiltin="1"/>
    <cellStyle name="Примечание" xfId="87" builtinId="10" customBuiltin="1"/>
    <cellStyle name="Связанная ячейка" xfId="88" builtinId="24" customBuiltin="1"/>
    <cellStyle name="Стиль 1" xfId="89"/>
    <cellStyle name="Текст предупреждения" xfId="90" builtinId="11" customBuiltin="1"/>
    <cellStyle name="Тысячи [0]_sl100" xfId="91"/>
    <cellStyle name="Тысячи_sl100" xfId="92"/>
    <cellStyle name="Хороший" xfId="93" builtinId="26" customBuiltin="1"/>
  </cellStyles>
  <dxfs count="0"/>
  <tableStyles count="0" defaultTableStyle="TableStyleMedium9" defaultPivotStyle="PivotStyleLight16"/>
  <colors>
    <mruColors>
      <color rgb="FF99FFCC"/>
      <color rgb="FF99FF33"/>
      <color rgb="FFCCFFFF"/>
      <color rgb="FFFFFF99"/>
      <color rgb="FF66FFCC"/>
      <color rgb="FF66FF99"/>
      <color rgb="FF99FF66"/>
      <color rgb="FFFFFFCC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9"/>
  <sheetViews>
    <sheetView tabSelected="1" view="pageBreakPreview" zoomScale="85" zoomScaleNormal="100" zoomScaleSheetLayoutView="85" workbookViewId="0">
      <pane ySplit="11" topLeftCell="A192" activePane="bottomLeft" state="frozen"/>
      <selection pane="bottomLeft" activeCell="O136" sqref="O136"/>
    </sheetView>
  </sheetViews>
  <sheetFormatPr defaultRowHeight="15" x14ac:dyDescent="0.2"/>
  <cols>
    <col min="1" max="1" width="5.5703125" style="20" customWidth="1"/>
    <col min="2" max="2" width="51.42578125" style="10" customWidth="1"/>
    <col min="3" max="3" width="14.140625" style="10" customWidth="1"/>
    <col min="4" max="4" width="16.5703125" style="18" customWidth="1"/>
    <col min="5" max="5" width="16.7109375" style="18" customWidth="1"/>
    <col min="6" max="6" width="16.140625" style="18" customWidth="1"/>
    <col min="7" max="7" width="9.28515625" style="10" customWidth="1"/>
    <col min="8" max="8" width="36.140625" style="10" customWidth="1"/>
    <col min="9" max="9" width="9.7109375" style="10" customWidth="1"/>
    <col min="10" max="10" width="9.85546875" style="10" customWidth="1"/>
    <col min="11" max="12" width="11" style="10" customWidth="1"/>
    <col min="13" max="13" width="9.85546875" style="20" customWidth="1"/>
    <col min="14" max="14" width="9.85546875" style="10" customWidth="1"/>
    <col min="15" max="15" width="18.28515625" style="155" customWidth="1"/>
    <col min="16" max="16" width="10.28515625" style="155" bestFit="1" customWidth="1"/>
    <col min="17" max="17" width="19.85546875" style="117" customWidth="1"/>
    <col min="18" max="18" width="14.140625" style="10" customWidth="1"/>
    <col min="19" max="20" width="9.140625" style="10"/>
    <col min="21" max="21" width="12.85546875" style="10" customWidth="1"/>
    <col min="22" max="16384" width="9.140625" style="10"/>
  </cols>
  <sheetData>
    <row r="1" spans="1:17" ht="15.75" x14ac:dyDescent="0.25">
      <c r="N1" s="17" t="s">
        <v>68</v>
      </c>
    </row>
    <row r="2" spans="1:17" ht="15.75" x14ac:dyDescent="0.25">
      <c r="N2" s="17" t="s">
        <v>69</v>
      </c>
    </row>
    <row r="3" spans="1:17" ht="15.75" x14ac:dyDescent="0.25">
      <c r="N3" s="17" t="s">
        <v>70</v>
      </c>
      <c r="Q3" s="118"/>
    </row>
    <row r="4" spans="1:17" ht="38.25" customHeight="1" x14ac:dyDescent="0.2">
      <c r="B4" s="218" t="s">
        <v>8</v>
      </c>
      <c r="C4" s="219"/>
      <c r="D4" s="219"/>
      <c r="E4" s="220"/>
      <c r="F4" s="212" t="s">
        <v>55</v>
      </c>
      <c r="G4" s="213"/>
      <c r="H4" s="213"/>
      <c r="I4" s="213"/>
      <c r="J4" s="213"/>
      <c r="K4" s="213"/>
      <c r="L4" s="213"/>
      <c r="M4" s="213"/>
      <c r="N4" s="214"/>
      <c r="Q4" s="118"/>
    </row>
    <row r="5" spans="1:17" ht="15.75" customHeight="1" x14ac:dyDescent="0.2">
      <c r="B5" s="221" t="s">
        <v>6</v>
      </c>
      <c r="C5" s="221"/>
      <c r="D5" s="221"/>
      <c r="E5" s="221"/>
      <c r="F5" s="212" t="s">
        <v>7</v>
      </c>
      <c r="G5" s="213"/>
      <c r="H5" s="213"/>
      <c r="I5" s="213"/>
      <c r="J5" s="213"/>
      <c r="K5" s="213"/>
      <c r="L5" s="213"/>
      <c r="M5" s="213"/>
      <c r="N5" s="214"/>
    </row>
    <row r="6" spans="1:17" ht="51.75" customHeight="1" x14ac:dyDescent="0.2">
      <c r="B6" s="221" t="s">
        <v>9</v>
      </c>
      <c r="C6" s="221"/>
      <c r="D6" s="221"/>
      <c r="E6" s="221"/>
      <c r="F6" s="212" t="s">
        <v>85</v>
      </c>
      <c r="G6" s="213"/>
      <c r="H6" s="213"/>
      <c r="I6" s="213"/>
      <c r="J6" s="213"/>
      <c r="K6" s="213"/>
      <c r="L6" s="213"/>
      <c r="M6" s="213"/>
      <c r="N6" s="214"/>
    </row>
    <row r="7" spans="1:17" ht="31.5" customHeight="1" x14ac:dyDescent="0.2">
      <c r="B7" s="221" t="s">
        <v>0</v>
      </c>
      <c r="C7" s="221"/>
      <c r="D7" s="221"/>
      <c r="E7" s="221"/>
      <c r="F7" s="212" t="s">
        <v>86</v>
      </c>
      <c r="G7" s="213"/>
      <c r="H7" s="213"/>
      <c r="I7" s="213"/>
      <c r="J7" s="213"/>
      <c r="K7" s="213"/>
      <c r="L7" s="213"/>
      <c r="M7" s="213"/>
      <c r="N7" s="214"/>
    </row>
    <row r="8" spans="1:17" ht="20.25" customHeight="1" x14ac:dyDescent="0.3">
      <c r="A8" s="3"/>
      <c r="B8" s="1"/>
      <c r="D8" s="11" t="s">
        <v>225</v>
      </c>
      <c r="E8" s="11"/>
      <c r="F8" s="11"/>
      <c r="G8" s="2"/>
      <c r="H8" s="2"/>
      <c r="I8" s="2"/>
      <c r="J8" s="1"/>
      <c r="K8" s="1"/>
      <c r="L8" s="1"/>
      <c r="M8" s="3"/>
      <c r="N8" s="1"/>
    </row>
    <row r="9" spans="1:17" s="1" customFormat="1" ht="15.75" customHeight="1" x14ac:dyDescent="0.25">
      <c r="A9" s="224" t="s">
        <v>4</v>
      </c>
      <c r="B9" s="222" t="s">
        <v>75</v>
      </c>
      <c r="C9" s="222" t="s">
        <v>54</v>
      </c>
      <c r="D9" s="225" t="s">
        <v>147</v>
      </c>
      <c r="E9" s="225" t="s">
        <v>148</v>
      </c>
      <c r="F9" s="215" t="s">
        <v>71</v>
      </c>
      <c r="G9" s="222" t="s">
        <v>72</v>
      </c>
      <c r="H9" s="222" t="s">
        <v>5</v>
      </c>
      <c r="I9" s="223" t="s">
        <v>1</v>
      </c>
      <c r="J9" s="223"/>
      <c r="K9" s="223"/>
      <c r="L9" s="223"/>
      <c r="M9" s="223"/>
      <c r="N9" s="223"/>
      <c r="O9" s="32"/>
      <c r="P9" s="32"/>
      <c r="Q9" s="119"/>
    </row>
    <row r="10" spans="1:17" s="1" customFormat="1" ht="15.75" customHeight="1" x14ac:dyDescent="0.2">
      <c r="A10" s="224"/>
      <c r="B10" s="222"/>
      <c r="C10" s="222"/>
      <c r="D10" s="225"/>
      <c r="E10" s="225"/>
      <c r="F10" s="216"/>
      <c r="G10" s="222"/>
      <c r="H10" s="222"/>
      <c r="I10" s="222" t="s">
        <v>73</v>
      </c>
      <c r="J10" s="222"/>
      <c r="K10" s="222" t="s">
        <v>74</v>
      </c>
      <c r="L10" s="222"/>
      <c r="M10" s="222" t="s">
        <v>84</v>
      </c>
      <c r="N10" s="222" t="s">
        <v>83</v>
      </c>
      <c r="O10" s="32"/>
      <c r="P10" s="32"/>
      <c r="Q10" s="119"/>
    </row>
    <row r="11" spans="1:17" s="1" customFormat="1" ht="147" customHeight="1" x14ac:dyDescent="0.2">
      <c r="A11" s="224"/>
      <c r="B11" s="222"/>
      <c r="C11" s="222"/>
      <c r="D11" s="225"/>
      <c r="E11" s="225"/>
      <c r="F11" s="217"/>
      <c r="G11" s="222"/>
      <c r="H11" s="222"/>
      <c r="I11" s="146" t="s">
        <v>2</v>
      </c>
      <c r="J11" s="146" t="s">
        <v>3</v>
      </c>
      <c r="K11" s="146" t="s">
        <v>2</v>
      </c>
      <c r="L11" s="146" t="s">
        <v>3</v>
      </c>
      <c r="M11" s="222"/>
      <c r="N11" s="222"/>
      <c r="O11" s="32"/>
      <c r="P11" s="32"/>
      <c r="Q11" s="119"/>
    </row>
    <row r="12" spans="1:17" s="1" customFormat="1" ht="15.75" customHeight="1" x14ac:dyDescent="0.25">
      <c r="A12" s="4">
        <v>1</v>
      </c>
      <c r="B12" s="148">
        <v>2</v>
      </c>
      <c r="C12" s="148">
        <v>3</v>
      </c>
      <c r="D12" s="86">
        <v>4</v>
      </c>
      <c r="E12" s="86">
        <v>5</v>
      </c>
      <c r="F12" s="86">
        <v>7</v>
      </c>
      <c r="G12" s="148">
        <v>6</v>
      </c>
      <c r="H12" s="148">
        <v>8</v>
      </c>
      <c r="I12" s="148">
        <v>9</v>
      </c>
      <c r="J12" s="148">
        <v>10</v>
      </c>
      <c r="K12" s="148">
        <v>11</v>
      </c>
      <c r="L12" s="148">
        <v>12</v>
      </c>
      <c r="M12" s="148">
        <v>13</v>
      </c>
      <c r="N12" s="148">
        <v>14</v>
      </c>
      <c r="O12" s="32"/>
      <c r="P12" s="32"/>
      <c r="Q12" s="119"/>
    </row>
    <row r="13" spans="1:17" ht="56.25" customHeight="1" x14ac:dyDescent="0.2">
      <c r="A13" s="15"/>
      <c r="B13" s="16" t="s">
        <v>10</v>
      </c>
      <c r="C13" s="6" t="s">
        <v>12</v>
      </c>
      <c r="D13" s="164">
        <f>SUM(D14:D40)</f>
        <v>65904.53899999999</v>
      </c>
      <c r="E13" s="164">
        <f t="shared" ref="E13:F13" si="0">SUM(E14:E40)</f>
        <v>65904.53899999999</v>
      </c>
      <c r="F13" s="164">
        <f t="shared" si="0"/>
        <v>64134.686559999995</v>
      </c>
      <c r="G13" s="24">
        <f t="shared" ref="G13:G28" si="1">F13/E13*100</f>
        <v>97.314521174330665</v>
      </c>
      <c r="H13" s="149"/>
      <c r="I13" s="22"/>
      <c r="J13" s="22"/>
      <c r="K13" s="22"/>
      <c r="L13" s="22"/>
      <c r="M13" s="143"/>
      <c r="N13" s="22"/>
    </row>
    <row r="14" spans="1:17" ht="117" customHeight="1" x14ac:dyDescent="0.2">
      <c r="A14" s="15">
        <v>1</v>
      </c>
      <c r="B14" s="97" t="s">
        <v>11</v>
      </c>
      <c r="C14" s="5" t="s">
        <v>12</v>
      </c>
      <c r="D14" s="74">
        <v>1110.96056</v>
      </c>
      <c r="E14" s="74">
        <v>1110.96056</v>
      </c>
      <c r="F14" s="74">
        <v>1110.96056</v>
      </c>
      <c r="G14" s="96">
        <f t="shared" si="1"/>
        <v>100</v>
      </c>
      <c r="H14" s="149" t="s">
        <v>253</v>
      </c>
      <c r="I14" s="143" t="s">
        <v>35</v>
      </c>
      <c r="J14" s="143">
        <v>94</v>
      </c>
      <c r="K14" s="143" t="s">
        <v>35</v>
      </c>
      <c r="L14" s="143" t="s">
        <v>35</v>
      </c>
      <c r="M14" s="147">
        <v>100</v>
      </c>
      <c r="N14" s="143" t="s">
        <v>35</v>
      </c>
    </row>
    <row r="15" spans="1:17" ht="84.75" customHeight="1" x14ac:dyDescent="0.2">
      <c r="A15" s="15">
        <f>A14+1</f>
        <v>2</v>
      </c>
      <c r="B15" s="40" t="s">
        <v>39</v>
      </c>
      <c r="C15" s="5" t="s">
        <v>12</v>
      </c>
      <c r="D15" s="74">
        <v>300</v>
      </c>
      <c r="E15" s="74">
        <v>300</v>
      </c>
      <c r="F15" s="74">
        <v>95.085999999999999</v>
      </c>
      <c r="G15" s="96">
        <f t="shared" si="1"/>
        <v>31.69533333333333</v>
      </c>
      <c r="H15" s="172" t="s">
        <v>136</v>
      </c>
      <c r="I15" s="183">
        <v>33</v>
      </c>
      <c r="J15" s="183">
        <v>33</v>
      </c>
      <c r="K15" s="183">
        <v>36</v>
      </c>
      <c r="L15" s="183">
        <v>36</v>
      </c>
      <c r="M15" s="209">
        <f>L15/K15*100</f>
        <v>100</v>
      </c>
      <c r="N15" s="183">
        <v>39</v>
      </c>
    </row>
    <row r="16" spans="1:17" ht="99.75" customHeight="1" x14ac:dyDescent="0.2">
      <c r="A16" s="15">
        <f t="shared" ref="A16:A40" si="2">A15+1</f>
        <v>3</v>
      </c>
      <c r="B16" s="97" t="s">
        <v>149</v>
      </c>
      <c r="C16" s="5" t="s">
        <v>151</v>
      </c>
      <c r="D16" s="74">
        <v>6000</v>
      </c>
      <c r="E16" s="74">
        <v>6000</v>
      </c>
      <c r="F16" s="74">
        <v>6000</v>
      </c>
      <c r="G16" s="96">
        <f t="shared" si="1"/>
        <v>100</v>
      </c>
      <c r="H16" s="173"/>
      <c r="I16" s="190"/>
      <c r="J16" s="190"/>
      <c r="K16" s="190"/>
      <c r="L16" s="190"/>
      <c r="M16" s="211"/>
      <c r="N16" s="190"/>
    </row>
    <row r="17" spans="1:18" ht="94.5" x14ac:dyDescent="0.2">
      <c r="A17" s="15">
        <f>A16+1</f>
        <v>4</v>
      </c>
      <c r="B17" s="97" t="s">
        <v>150</v>
      </c>
      <c r="C17" s="5" t="s">
        <v>152</v>
      </c>
      <c r="D17" s="74">
        <v>1072.6394399999999</v>
      </c>
      <c r="E17" s="74">
        <v>1072.6394399999999</v>
      </c>
      <c r="F17" s="74">
        <v>433.79</v>
      </c>
      <c r="G17" s="96">
        <f t="shared" si="1"/>
        <v>40.441362103933081</v>
      </c>
      <c r="H17" s="98" t="s">
        <v>252</v>
      </c>
      <c r="I17" s="200">
        <v>5</v>
      </c>
      <c r="J17" s="129">
        <v>5</v>
      </c>
      <c r="K17" s="183">
        <v>5</v>
      </c>
      <c r="L17" s="183">
        <v>5</v>
      </c>
      <c r="M17" s="209">
        <v>100</v>
      </c>
      <c r="N17" s="183">
        <v>5</v>
      </c>
    </row>
    <row r="18" spans="1:18" ht="111.75" customHeight="1" x14ac:dyDescent="0.2">
      <c r="A18" s="15">
        <f t="shared" si="2"/>
        <v>5</v>
      </c>
      <c r="B18" s="97" t="s">
        <v>87</v>
      </c>
      <c r="C18" s="5" t="s">
        <v>12</v>
      </c>
      <c r="D18" s="74">
        <v>1490</v>
      </c>
      <c r="E18" s="74">
        <v>1490</v>
      </c>
      <c r="F18" s="74">
        <v>1490</v>
      </c>
      <c r="G18" s="96">
        <f t="shared" si="1"/>
        <v>100</v>
      </c>
      <c r="H18" s="99"/>
      <c r="I18" s="200"/>
      <c r="J18" s="130"/>
      <c r="K18" s="184"/>
      <c r="L18" s="184"/>
      <c r="M18" s="210"/>
      <c r="N18" s="184"/>
    </row>
    <row r="19" spans="1:18" ht="111.75" customHeight="1" x14ac:dyDescent="0.2">
      <c r="A19" s="15">
        <f t="shared" si="2"/>
        <v>6</v>
      </c>
      <c r="B19" s="97" t="s">
        <v>88</v>
      </c>
      <c r="C19" s="5" t="s">
        <v>12</v>
      </c>
      <c r="D19" s="74">
        <v>990</v>
      </c>
      <c r="E19" s="74">
        <v>990</v>
      </c>
      <c r="F19" s="74">
        <v>990</v>
      </c>
      <c r="G19" s="96">
        <f t="shared" si="1"/>
        <v>100</v>
      </c>
      <c r="H19" s="99"/>
      <c r="I19" s="200"/>
      <c r="J19" s="130"/>
      <c r="K19" s="184"/>
      <c r="L19" s="184"/>
      <c r="M19" s="210"/>
      <c r="N19" s="184"/>
    </row>
    <row r="20" spans="1:18" ht="66" customHeight="1" x14ac:dyDescent="0.2">
      <c r="A20" s="15">
        <f t="shared" si="2"/>
        <v>7</v>
      </c>
      <c r="B20" s="97" t="s">
        <v>226</v>
      </c>
      <c r="C20" s="5" t="s">
        <v>12</v>
      </c>
      <c r="D20" s="74">
        <v>499</v>
      </c>
      <c r="E20" s="74">
        <v>499</v>
      </c>
      <c r="F20" s="74">
        <f>99+99+99+99+25</f>
        <v>421</v>
      </c>
      <c r="G20" s="96">
        <f t="shared" si="1"/>
        <v>84.368737474949896</v>
      </c>
      <c r="H20" s="127"/>
      <c r="I20" s="200"/>
      <c r="J20" s="131"/>
      <c r="K20" s="190"/>
      <c r="L20" s="190"/>
      <c r="M20" s="211"/>
      <c r="N20" s="190"/>
    </row>
    <row r="21" spans="1:18" ht="50.25" customHeight="1" x14ac:dyDescent="0.2">
      <c r="A21" s="15">
        <f t="shared" si="2"/>
        <v>8</v>
      </c>
      <c r="B21" s="22" t="s">
        <v>32</v>
      </c>
      <c r="C21" s="5" t="s">
        <v>12</v>
      </c>
      <c r="D21" s="91">
        <v>1700</v>
      </c>
      <c r="E21" s="91">
        <v>1700</v>
      </c>
      <c r="F21" s="91">
        <v>1690</v>
      </c>
      <c r="G21" s="96">
        <f t="shared" si="1"/>
        <v>99.411764705882348</v>
      </c>
      <c r="H21" s="189" t="s">
        <v>41</v>
      </c>
      <c r="I21" s="183">
        <v>0.15</v>
      </c>
      <c r="J21" s="183">
        <v>0.15</v>
      </c>
      <c r="K21" s="183">
        <v>0.16</v>
      </c>
      <c r="L21" s="183">
        <v>0.16</v>
      </c>
      <c r="M21" s="226">
        <f>L21/K21*100</f>
        <v>100</v>
      </c>
      <c r="N21" s="183">
        <v>0.17</v>
      </c>
      <c r="R21" s="21"/>
    </row>
    <row r="22" spans="1:18" ht="80.25" customHeight="1" x14ac:dyDescent="0.2">
      <c r="A22" s="15">
        <f t="shared" si="2"/>
        <v>9</v>
      </c>
      <c r="B22" s="22" t="s">
        <v>37</v>
      </c>
      <c r="C22" s="5" t="s">
        <v>12</v>
      </c>
      <c r="D22" s="91">
        <v>86.5</v>
      </c>
      <c r="E22" s="74">
        <v>86.5</v>
      </c>
      <c r="F22" s="74">
        <v>86.5</v>
      </c>
      <c r="G22" s="96">
        <f t="shared" si="1"/>
        <v>100</v>
      </c>
      <c r="H22" s="173"/>
      <c r="I22" s="190"/>
      <c r="J22" s="190"/>
      <c r="K22" s="190"/>
      <c r="L22" s="190"/>
      <c r="M22" s="226"/>
      <c r="N22" s="190"/>
    </row>
    <row r="23" spans="1:18" ht="98.25" customHeight="1" x14ac:dyDescent="0.2">
      <c r="A23" s="15">
        <f t="shared" si="2"/>
        <v>10</v>
      </c>
      <c r="B23" s="22" t="s">
        <v>33</v>
      </c>
      <c r="C23" s="5" t="s">
        <v>12</v>
      </c>
      <c r="D23" s="91">
        <v>795</v>
      </c>
      <c r="E23" s="91">
        <v>795</v>
      </c>
      <c r="F23" s="91">
        <v>795</v>
      </c>
      <c r="G23" s="96">
        <f t="shared" si="1"/>
        <v>100</v>
      </c>
      <c r="H23" s="149" t="s">
        <v>80</v>
      </c>
      <c r="I23" s="143">
        <v>30</v>
      </c>
      <c r="J23" s="143">
        <v>30</v>
      </c>
      <c r="K23" s="143">
        <v>31</v>
      </c>
      <c r="L23" s="143">
        <v>31.5</v>
      </c>
      <c r="M23" s="147">
        <f>L23/K23*100</f>
        <v>101.61290322580645</v>
      </c>
      <c r="N23" s="143">
        <v>32</v>
      </c>
    </row>
    <row r="24" spans="1:18" ht="52.5" customHeight="1" x14ac:dyDescent="0.2">
      <c r="A24" s="15">
        <f t="shared" si="2"/>
        <v>11</v>
      </c>
      <c r="B24" s="93" t="s">
        <v>89</v>
      </c>
      <c r="C24" s="5" t="s">
        <v>12</v>
      </c>
      <c r="D24" s="74">
        <v>3940</v>
      </c>
      <c r="E24" s="74">
        <v>3940</v>
      </c>
      <c r="F24" s="74">
        <v>3750</v>
      </c>
      <c r="G24" s="96">
        <f t="shared" si="1"/>
        <v>95.17766497461929</v>
      </c>
      <c r="H24" s="172" t="s">
        <v>44</v>
      </c>
      <c r="I24" s="183">
        <v>150</v>
      </c>
      <c r="J24" s="183">
        <v>800</v>
      </c>
      <c r="K24" s="183">
        <v>810</v>
      </c>
      <c r="L24" s="183">
        <v>900</v>
      </c>
      <c r="M24" s="185">
        <f t="shared" ref="M24" si="3">L24/K24*100</f>
        <v>111.11111111111111</v>
      </c>
      <c r="N24" s="183">
        <v>910</v>
      </c>
    </row>
    <row r="25" spans="1:18" ht="49.5" customHeight="1" x14ac:dyDescent="0.2">
      <c r="A25" s="15">
        <f t="shared" si="2"/>
        <v>12</v>
      </c>
      <c r="B25" s="93" t="s">
        <v>90</v>
      </c>
      <c r="C25" s="5" t="s">
        <v>12</v>
      </c>
      <c r="D25" s="74">
        <v>3650</v>
      </c>
      <c r="E25" s="74">
        <v>3650</v>
      </c>
      <c r="F25" s="74">
        <v>3650</v>
      </c>
      <c r="G25" s="96">
        <f t="shared" si="1"/>
        <v>100</v>
      </c>
      <c r="H25" s="189"/>
      <c r="I25" s="184"/>
      <c r="J25" s="184"/>
      <c r="K25" s="184"/>
      <c r="L25" s="184"/>
      <c r="M25" s="186"/>
      <c r="N25" s="184"/>
      <c r="P25" s="72"/>
    </row>
    <row r="26" spans="1:18" ht="64.5" customHeight="1" x14ac:dyDescent="0.2">
      <c r="A26" s="15">
        <f t="shared" si="2"/>
        <v>13</v>
      </c>
      <c r="B26" s="22" t="s">
        <v>40</v>
      </c>
      <c r="C26" s="5" t="s">
        <v>12</v>
      </c>
      <c r="D26" s="91">
        <v>1085</v>
      </c>
      <c r="E26" s="74">
        <v>1085</v>
      </c>
      <c r="F26" s="91">
        <v>1085</v>
      </c>
      <c r="G26" s="96">
        <f t="shared" si="1"/>
        <v>100</v>
      </c>
      <c r="H26" s="189"/>
      <c r="I26" s="184"/>
      <c r="J26" s="184"/>
      <c r="K26" s="184"/>
      <c r="L26" s="184"/>
      <c r="M26" s="186"/>
      <c r="N26" s="184"/>
      <c r="P26" s="72"/>
    </row>
    <row r="27" spans="1:18" ht="66" customHeight="1" x14ac:dyDescent="0.2">
      <c r="A27" s="15">
        <f t="shared" si="2"/>
        <v>14</v>
      </c>
      <c r="B27" s="42" t="s">
        <v>91</v>
      </c>
      <c r="C27" s="5" t="s">
        <v>12</v>
      </c>
      <c r="D27" s="91">
        <v>839</v>
      </c>
      <c r="E27" s="91">
        <v>839</v>
      </c>
      <c r="F27" s="91">
        <v>839</v>
      </c>
      <c r="G27" s="96">
        <f t="shared" si="1"/>
        <v>100</v>
      </c>
      <c r="H27" s="189"/>
      <c r="I27" s="184"/>
      <c r="J27" s="184"/>
      <c r="K27" s="184"/>
      <c r="L27" s="184"/>
      <c r="M27" s="186"/>
      <c r="N27" s="184"/>
      <c r="P27" s="72"/>
    </row>
    <row r="28" spans="1:18" ht="53.25" customHeight="1" x14ac:dyDescent="0.2">
      <c r="A28" s="15">
        <f t="shared" si="2"/>
        <v>15</v>
      </c>
      <c r="B28" s="43" t="s">
        <v>92</v>
      </c>
      <c r="C28" s="5" t="s">
        <v>12</v>
      </c>
      <c r="D28" s="91">
        <v>9350</v>
      </c>
      <c r="E28" s="91">
        <v>9350</v>
      </c>
      <c r="F28" s="91">
        <v>9350</v>
      </c>
      <c r="G28" s="96">
        <f t="shared" si="1"/>
        <v>100</v>
      </c>
      <c r="H28" s="189"/>
      <c r="I28" s="184"/>
      <c r="J28" s="184"/>
      <c r="K28" s="184"/>
      <c r="L28" s="184"/>
      <c r="M28" s="186"/>
      <c r="N28" s="184"/>
      <c r="P28" s="72"/>
    </row>
    <row r="29" spans="1:18" ht="80.25" customHeight="1" x14ac:dyDescent="0.2">
      <c r="A29" s="15">
        <f t="shared" si="2"/>
        <v>16</v>
      </c>
      <c r="B29" s="44" t="s">
        <v>42</v>
      </c>
      <c r="C29" s="5" t="s">
        <v>12</v>
      </c>
      <c r="D29" s="91">
        <v>4500</v>
      </c>
      <c r="E29" s="91">
        <v>4500</v>
      </c>
      <c r="F29" s="91">
        <v>4500</v>
      </c>
      <c r="G29" s="96">
        <f t="shared" ref="G29:G72" si="4">F29/E29*100</f>
        <v>100</v>
      </c>
      <c r="H29" s="189"/>
      <c r="I29" s="184"/>
      <c r="J29" s="184"/>
      <c r="K29" s="184"/>
      <c r="L29" s="184"/>
      <c r="M29" s="186"/>
      <c r="N29" s="184"/>
      <c r="P29" s="72"/>
    </row>
    <row r="30" spans="1:18" ht="96.75" customHeight="1" x14ac:dyDescent="0.2">
      <c r="A30" s="15">
        <f t="shared" si="2"/>
        <v>17</v>
      </c>
      <c r="B30" s="43" t="s">
        <v>43</v>
      </c>
      <c r="C30" s="5" t="s">
        <v>12</v>
      </c>
      <c r="D30" s="91">
        <v>158.6</v>
      </c>
      <c r="E30" s="91">
        <v>158.6</v>
      </c>
      <c r="F30" s="91">
        <v>158.6</v>
      </c>
      <c r="G30" s="96">
        <f t="shared" si="4"/>
        <v>100</v>
      </c>
      <c r="H30" s="189"/>
      <c r="I30" s="184"/>
      <c r="J30" s="184"/>
      <c r="K30" s="184"/>
      <c r="L30" s="184"/>
      <c r="M30" s="186"/>
      <c r="N30" s="184"/>
      <c r="P30" s="72"/>
      <c r="Q30" s="71"/>
    </row>
    <row r="31" spans="1:18" ht="49.5" customHeight="1" x14ac:dyDescent="0.2">
      <c r="A31" s="15">
        <f t="shared" si="2"/>
        <v>18</v>
      </c>
      <c r="B31" s="43" t="s">
        <v>93</v>
      </c>
      <c r="C31" s="5" t="s">
        <v>12</v>
      </c>
      <c r="D31" s="91">
        <v>495</v>
      </c>
      <c r="E31" s="91">
        <v>495</v>
      </c>
      <c r="F31" s="91">
        <v>495</v>
      </c>
      <c r="G31" s="96">
        <f t="shared" si="4"/>
        <v>100</v>
      </c>
      <c r="H31" s="189"/>
      <c r="I31" s="184"/>
      <c r="J31" s="184"/>
      <c r="K31" s="184"/>
      <c r="L31" s="184"/>
      <c r="M31" s="186"/>
      <c r="N31" s="184"/>
      <c r="P31" s="72"/>
    </row>
    <row r="32" spans="1:18" ht="50.25" customHeight="1" x14ac:dyDescent="0.2">
      <c r="A32" s="15">
        <f t="shared" si="2"/>
        <v>19</v>
      </c>
      <c r="B32" s="43" t="s">
        <v>94</v>
      </c>
      <c r="C32" s="5" t="s">
        <v>12</v>
      </c>
      <c r="D32" s="91">
        <v>3000</v>
      </c>
      <c r="E32" s="91">
        <v>3000</v>
      </c>
      <c r="F32" s="91">
        <v>3000</v>
      </c>
      <c r="G32" s="96">
        <f t="shared" si="4"/>
        <v>100</v>
      </c>
      <c r="H32" s="189"/>
      <c r="I32" s="184"/>
      <c r="J32" s="184"/>
      <c r="K32" s="184"/>
      <c r="L32" s="184"/>
      <c r="M32" s="186"/>
      <c r="N32" s="184"/>
      <c r="P32" s="72"/>
      <c r="R32" s="91"/>
    </row>
    <row r="33" spans="1:18" ht="50.25" customHeight="1" x14ac:dyDescent="0.2">
      <c r="A33" s="15">
        <f t="shared" si="2"/>
        <v>20</v>
      </c>
      <c r="B33" s="43" t="s">
        <v>95</v>
      </c>
      <c r="C33" s="5" t="s">
        <v>12</v>
      </c>
      <c r="D33" s="91">
        <v>2500</v>
      </c>
      <c r="E33" s="91">
        <v>2500</v>
      </c>
      <c r="F33" s="91">
        <v>2500</v>
      </c>
      <c r="G33" s="96">
        <f t="shared" si="4"/>
        <v>100</v>
      </c>
      <c r="H33" s="189"/>
      <c r="I33" s="184"/>
      <c r="J33" s="184"/>
      <c r="K33" s="184"/>
      <c r="L33" s="184"/>
      <c r="M33" s="186"/>
      <c r="N33" s="184"/>
      <c r="P33" s="72"/>
      <c r="R33" s="62"/>
    </row>
    <row r="34" spans="1:18" ht="48.75" customHeight="1" x14ac:dyDescent="0.2">
      <c r="A34" s="15">
        <f t="shared" si="2"/>
        <v>21</v>
      </c>
      <c r="B34" s="43" t="s">
        <v>96</v>
      </c>
      <c r="C34" s="5" t="s">
        <v>12</v>
      </c>
      <c r="D34" s="91">
        <v>396</v>
      </c>
      <c r="E34" s="74">
        <v>396</v>
      </c>
      <c r="F34" s="91">
        <v>396</v>
      </c>
      <c r="G34" s="96">
        <f t="shared" si="4"/>
        <v>100</v>
      </c>
      <c r="H34" s="189"/>
      <c r="I34" s="184"/>
      <c r="J34" s="184"/>
      <c r="K34" s="184"/>
      <c r="L34" s="184"/>
      <c r="M34" s="186"/>
      <c r="N34" s="184"/>
      <c r="P34" s="72"/>
    </row>
    <row r="35" spans="1:18" ht="52.5" customHeight="1" x14ac:dyDescent="0.2">
      <c r="A35" s="15">
        <f t="shared" si="2"/>
        <v>22</v>
      </c>
      <c r="B35" s="43" t="s">
        <v>97</v>
      </c>
      <c r="C35" s="5" t="s">
        <v>12</v>
      </c>
      <c r="D35" s="91">
        <v>5790</v>
      </c>
      <c r="E35" s="91">
        <v>5790</v>
      </c>
      <c r="F35" s="91">
        <v>5762.4</v>
      </c>
      <c r="G35" s="96">
        <f t="shared" si="4"/>
        <v>99.523316062176164</v>
      </c>
      <c r="H35" s="189"/>
      <c r="I35" s="184"/>
      <c r="J35" s="184"/>
      <c r="K35" s="184"/>
      <c r="L35" s="184"/>
      <c r="M35" s="186"/>
      <c r="N35" s="184"/>
      <c r="P35" s="72"/>
    </row>
    <row r="36" spans="1:18" ht="47.25" x14ac:dyDescent="0.2">
      <c r="A36" s="15">
        <f t="shared" si="2"/>
        <v>23</v>
      </c>
      <c r="B36" s="43" t="s">
        <v>98</v>
      </c>
      <c r="C36" s="5" t="s">
        <v>12</v>
      </c>
      <c r="D36" s="91">
        <v>3000</v>
      </c>
      <c r="E36" s="91">
        <v>3000</v>
      </c>
      <c r="F36" s="91">
        <v>3000</v>
      </c>
      <c r="G36" s="96">
        <v>0</v>
      </c>
      <c r="H36" s="189"/>
      <c r="I36" s="184"/>
      <c r="J36" s="184"/>
      <c r="K36" s="184"/>
      <c r="L36" s="184"/>
      <c r="M36" s="186"/>
      <c r="N36" s="184"/>
      <c r="P36" s="72"/>
    </row>
    <row r="37" spans="1:18" ht="97.5" customHeight="1" x14ac:dyDescent="0.2">
      <c r="A37" s="15">
        <f t="shared" si="2"/>
        <v>24</v>
      </c>
      <c r="B37" s="43" t="s">
        <v>153</v>
      </c>
      <c r="C37" s="5" t="s">
        <v>154</v>
      </c>
      <c r="D37" s="91">
        <v>2992.9</v>
      </c>
      <c r="E37" s="91">
        <v>2992.9</v>
      </c>
      <c r="F37" s="91">
        <v>2759.35</v>
      </c>
      <c r="G37" s="96">
        <f t="shared" si="4"/>
        <v>92.196531791907503</v>
      </c>
      <c r="H37" s="126"/>
      <c r="I37" s="130"/>
      <c r="J37" s="130"/>
      <c r="K37" s="130"/>
      <c r="L37" s="130"/>
      <c r="M37" s="133"/>
      <c r="N37" s="130"/>
    </row>
    <row r="38" spans="1:18" ht="82.5" customHeight="1" x14ac:dyDescent="0.2">
      <c r="A38" s="15">
        <f t="shared" si="2"/>
        <v>25</v>
      </c>
      <c r="B38" s="43" t="s">
        <v>219</v>
      </c>
      <c r="C38" s="5" t="s">
        <v>182</v>
      </c>
      <c r="D38" s="91">
        <v>465</v>
      </c>
      <c r="E38" s="91">
        <v>465</v>
      </c>
      <c r="F38" s="91">
        <v>465</v>
      </c>
      <c r="G38" s="96">
        <f t="shared" si="4"/>
        <v>100</v>
      </c>
      <c r="H38" s="126"/>
      <c r="I38" s="130"/>
      <c r="J38" s="130"/>
      <c r="K38" s="130"/>
      <c r="L38" s="130"/>
      <c r="M38" s="133"/>
      <c r="N38" s="130"/>
    </row>
    <row r="39" spans="1:18" ht="78.75" customHeight="1" x14ac:dyDescent="0.2">
      <c r="A39" s="15">
        <f t="shared" si="2"/>
        <v>26</v>
      </c>
      <c r="B39" s="43" t="s">
        <v>227</v>
      </c>
      <c r="C39" s="5" t="s">
        <v>182</v>
      </c>
      <c r="D39" s="91">
        <v>2898.9389999999999</v>
      </c>
      <c r="E39" s="91">
        <v>2898.9389999999999</v>
      </c>
      <c r="F39" s="91">
        <v>2512</v>
      </c>
      <c r="G39" s="96">
        <f t="shared" si="4"/>
        <v>86.65239247876552</v>
      </c>
      <c r="H39" s="126"/>
      <c r="I39" s="130"/>
      <c r="J39" s="130"/>
      <c r="K39" s="130"/>
      <c r="L39" s="130"/>
      <c r="M39" s="133"/>
      <c r="N39" s="130"/>
    </row>
    <row r="40" spans="1:18" ht="48.75" customHeight="1" x14ac:dyDescent="0.2">
      <c r="A40" s="15">
        <f t="shared" si="2"/>
        <v>27</v>
      </c>
      <c r="B40" s="43" t="s">
        <v>228</v>
      </c>
      <c r="C40" s="5" t="s">
        <v>229</v>
      </c>
      <c r="D40" s="91">
        <v>6800</v>
      </c>
      <c r="E40" s="91">
        <v>6800</v>
      </c>
      <c r="F40" s="91">
        <v>6800</v>
      </c>
      <c r="G40" s="96">
        <f t="shared" si="4"/>
        <v>100</v>
      </c>
      <c r="H40" s="126"/>
      <c r="I40" s="130"/>
      <c r="J40" s="130"/>
      <c r="K40" s="130"/>
      <c r="L40" s="130"/>
      <c r="M40" s="133"/>
      <c r="N40" s="130"/>
    </row>
    <row r="41" spans="1:18" ht="78.75" customHeight="1" x14ac:dyDescent="0.2">
      <c r="A41" s="15"/>
      <c r="B41" s="16" t="s">
        <v>77</v>
      </c>
      <c r="C41" s="6" t="s">
        <v>24</v>
      </c>
      <c r="D41" s="75">
        <f>SUM(D42:D44)</f>
        <v>91627.466350000002</v>
      </c>
      <c r="E41" s="75">
        <f t="shared" ref="E41:F41" si="5">SUM(E42:E44)</f>
        <v>91627.466350000002</v>
      </c>
      <c r="F41" s="75">
        <f t="shared" si="5"/>
        <v>88196.814370000007</v>
      </c>
      <c r="G41" s="24">
        <f t="shared" si="4"/>
        <v>96.255869427955659</v>
      </c>
      <c r="H41" s="126"/>
      <c r="I41" s="130"/>
      <c r="J41" s="130"/>
      <c r="K41" s="130"/>
      <c r="L41" s="130"/>
      <c r="M41" s="133"/>
      <c r="N41" s="130"/>
    </row>
    <row r="42" spans="1:18" ht="50.25" customHeight="1" x14ac:dyDescent="0.2">
      <c r="A42" s="15"/>
      <c r="B42" s="16"/>
      <c r="C42" s="6" t="s">
        <v>23</v>
      </c>
      <c r="D42" s="73">
        <f>SUM(D52)</f>
        <v>26866</v>
      </c>
      <c r="E42" s="73">
        <f t="shared" ref="E42:F42" si="6">SUM(E52)</f>
        <v>26866</v>
      </c>
      <c r="F42" s="73">
        <f t="shared" si="6"/>
        <v>26821.801149999999</v>
      </c>
      <c r="G42" s="24">
        <f t="shared" si="4"/>
        <v>99.835484069083606</v>
      </c>
      <c r="H42" s="149"/>
      <c r="I42" s="143"/>
      <c r="J42" s="143"/>
      <c r="K42" s="143"/>
      <c r="L42" s="143"/>
      <c r="M42" s="143"/>
      <c r="N42" s="143"/>
    </row>
    <row r="43" spans="1:18" ht="49.5" customHeight="1" x14ac:dyDescent="0.2">
      <c r="A43" s="15"/>
      <c r="B43" s="16"/>
      <c r="C43" s="6" t="s">
        <v>12</v>
      </c>
      <c r="D43" s="73">
        <f>SUM(D45:D48,D53:D56)</f>
        <v>64761.466350000002</v>
      </c>
      <c r="E43" s="73">
        <f>SUM(E45:E48,E53:E56)</f>
        <v>64761.466350000002</v>
      </c>
      <c r="F43" s="73">
        <f>SUM(F45:F48,F53:F56)</f>
        <v>61375.013220000001</v>
      </c>
      <c r="G43" s="24">
        <f t="shared" si="4"/>
        <v>94.770882562019068</v>
      </c>
      <c r="H43" s="127"/>
      <c r="I43" s="131"/>
      <c r="J43" s="131"/>
      <c r="K43" s="131"/>
      <c r="L43" s="131"/>
      <c r="M43" s="131"/>
      <c r="N43" s="131"/>
    </row>
    <row r="44" spans="1:18" ht="50.25" customHeight="1" x14ac:dyDescent="0.2">
      <c r="A44" s="15"/>
      <c r="B44" s="16"/>
      <c r="C44" s="6" t="s">
        <v>106</v>
      </c>
      <c r="D44" s="73">
        <f>SUM(D49:D51)</f>
        <v>0</v>
      </c>
      <c r="E44" s="73">
        <f>SUM(E49:E51)</f>
        <v>0</v>
      </c>
      <c r="F44" s="73">
        <f>SUM(F49:F51)</f>
        <v>0</v>
      </c>
      <c r="G44" s="24">
        <v>0</v>
      </c>
      <c r="H44" s="127"/>
      <c r="I44" s="131"/>
      <c r="J44" s="131"/>
      <c r="K44" s="131"/>
      <c r="L44" s="131"/>
      <c r="M44" s="131"/>
      <c r="N44" s="131"/>
    </row>
    <row r="45" spans="1:18" ht="78.75" x14ac:dyDescent="0.2">
      <c r="A45" s="15">
        <v>1</v>
      </c>
      <c r="B45" s="22" t="s">
        <v>78</v>
      </c>
      <c r="C45" s="5" t="s">
        <v>12</v>
      </c>
      <c r="D45" s="74">
        <v>930.4</v>
      </c>
      <c r="E45" s="74">
        <v>930.4</v>
      </c>
      <c r="F45" s="74">
        <v>930.4</v>
      </c>
      <c r="G45" s="96">
        <f t="shared" si="4"/>
        <v>100</v>
      </c>
      <c r="H45" s="42" t="s">
        <v>82</v>
      </c>
      <c r="I45" s="131">
        <v>36</v>
      </c>
      <c r="J45" s="131">
        <v>36</v>
      </c>
      <c r="K45" s="131">
        <v>40</v>
      </c>
      <c r="L45" s="131">
        <v>40</v>
      </c>
      <c r="M45" s="134">
        <v>100</v>
      </c>
      <c r="N45" s="131">
        <v>42</v>
      </c>
    </row>
    <row r="46" spans="1:18" ht="131.25" customHeight="1" x14ac:dyDescent="0.2">
      <c r="A46" s="15">
        <f>A45+1</f>
        <v>2</v>
      </c>
      <c r="B46" s="45" t="s">
        <v>222</v>
      </c>
      <c r="C46" s="5" t="s">
        <v>12</v>
      </c>
      <c r="D46" s="74">
        <v>4760</v>
      </c>
      <c r="E46" s="74">
        <v>4760</v>
      </c>
      <c r="F46" s="76">
        <v>4760</v>
      </c>
      <c r="G46" s="96">
        <f t="shared" si="4"/>
        <v>100</v>
      </c>
      <c r="H46" s="41" t="s">
        <v>100</v>
      </c>
      <c r="I46" s="129">
        <v>45</v>
      </c>
      <c r="J46" s="129">
        <v>45</v>
      </c>
      <c r="K46" s="129">
        <v>60</v>
      </c>
      <c r="L46" s="129">
        <v>60</v>
      </c>
      <c r="M46" s="132">
        <v>100</v>
      </c>
      <c r="N46" s="129">
        <v>65</v>
      </c>
    </row>
    <row r="47" spans="1:18" ht="81" customHeight="1" x14ac:dyDescent="0.2">
      <c r="A47" s="15">
        <v>3</v>
      </c>
      <c r="B47" s="45" t="s">
        <v>223</v>
      </c>
      <c r="C47" s="5" t="s">
        <v>12</v>
      </c>
      <c r="D47" s="74">
        <v>2240</v>
      </c>
      <c r="E47" s="74">
        <v>2240</v>
      </c>
      <c r="F47" s="74">
        <v>2240</v>
      </c>
      <c r="G47" s="96">
        <f t="shared" si="4"/>
        <v>100</v>
      </c>
      <c r="H47" s="41" t="s">
        <v>99</v>
      </c>
      <c r="I47" s="129">
        <v>25</v>
      </c>
      <c r="J47" s="129">
        <v>25</v>
      </c>
      <c r="K47" s="129">
        <v>30</v>
      </c>
      <c r="L47" s="129">
        <v>30</v>
      </c>
      <c r="M47" s="132">
        <v>100</v>
      </c>
      <c r="N47" s="129">
        <v>35</v>
      </c>
    </row>
    <row r="48" spans="1:18" ht="97.5" customHeight="1" x14ac:dyDescent="0.2">
      <c r="A48" s="15">
        <v>4</v>
      </c>
      <c r="B48" s="45" t="s">
        <v>236</v>
      </c>
      <c r="C48" s="5" t="s">
        <v>167</v>
      </c>
      <c r="D48" s="74">
        <v>3895.4663499999997</v>
      </c>
      <c r="E48" s="74">
        <v>3895.4663499999997</v>
      </c>
      <c r="F48" s="74">
        <f>3831.62208-3247.35042</f>
        <v>584.27165999999988</v>
      </c>
      <c r="G48" s="96">
        <f t="shared" ref="G48" si="7">F48/E48*100</f>
        <v>14.998760289637719</v>
      </c>
      <c r="H48" s="41" t="s">
        <v>101</v>
      </c>
      <c r="I48" s="129">
        <v>16</v>
      </c>
      <c r="J48" s="129">
        <v>16</v>
      </c>
      <c r="K48" s="129">
        <v>18</v>
      </c>
      <c r="L48" s="129">
        <v>18</v>
      </c>
      <c r="M48" s="132">
        <v>100</v>
      </c>
      <c r="N48" s="129">
        <v>20</v>
      </c>
    </row>
    <row r="49" spans="1:17" ht="47.25" x14ac:dyDescent="0.2">
      <c r="A49" s="15"/>
      <c r="B49" s="45"/>
      <c r="C49" s="5"/>
      <c r="D49" s="74"/>
      <c r="E49" s="74"/>
      <c r="F49" s="74"/>
      <c r="G49" s="96">
        <v>0</v>
      </c>
      <c r="H49" s="41" t="s">
        <v>105</v>
      </c>
      <c r="I49" s="129">
        <v>15</v>
      </c>
      <c r="J49" s="129">
        <v>15</v>
      </c>
      <c r="K49" s="129">
        <v>33</v>
      </c>
      <c r="L49" s="129">
        <v>33</v>
      </c>
      <c r="M49" s="132">
        <v>100</v>
      </c>
      <c r="N49" s="129">
        <v>49</v>
      </c>
    </row>
    <row r="50" spans="1:17" ht="99.75" customHeight="1" x14ac:dyDescent="0.2">
      <c r="A50" s="175"/>
      <c r="B50" s="187"/>
      <c r="C50" s="192"/>
      <c r="D50" s="77"/>
      <c r="E50" s="77"/>
      <c r="F50" s="77"/>
      <c r="G50" s="94">
        <v>0</v>
      </c>
      <c r="H50" s="41" t="s">
        <v>102</v>
      </c>
      <c r="I50" s="129">
        <v>0</v>
      </c>
      <c r="J50" s="129">
        <v>0</v>
      </c>
      <c r="K50" s="129">
        <v>0</v>
      </c>
      <c r="L50" s="129">
        <v>0</v>
      </c>
      <c r="M50" s="132">
        <v>100</v>
      </c>
      <c r="N50" s="129">
        <v>0</v>
      </c>
    </row>
    <row r="51" spans="1:17" ht="65.25" customHeight="1" x14ac:dyDescent="0.2">
      <c r="A51" s="177"/>
      <c r="B51" s="188"/>
      <c r="C51" s="193"/>
      <c r="D51" s="78"/>
      <c r="E51" s="78"/>
      <c r="F51" s="78"/>
      <c r="G51" s="31"/>
      <c r="H51" s="41" t="s">
        <v>103</v>
      </c>
      <c r="I51" s="129">
        <v>1.5</v>
      </c>
      <c r="J51" s="129">
        <v>1.5</v>
      </c>
      <c r="K51" s="129">
        <v>10</v>
      </c>
      <c r="L51" s="129">
        <v>10</v>
      </c>
      <c r="M51" s="132">
        <v>100</v>
      </c>
      <c r="N51" s="129">
        <v>20</v>
      </c>
    </row>
    <row r="52" spans="1:17" ht="64.5" customHeight="1" x14ac:dyDescent="0.2">
      <c r="A52" s="175">
        <v>8</v>
      </c>
      <c r="B52" s="187" t="s">
        <v>104</v>
      </c>
      <c r="C52" s="5" t="s">
        <v>23</v>
      </c>
      <c r="D52" s="74">
        <v>26866</v>
      </c>
      <c r="E52" s="74">
        <v>26866</v>
      </c>
      <c r="F52" s="74">
        <v>26821.801149999999</v>
      </c>
      <c r="G52" s="96">
        <f t="shared" si="4"/>
        <v>99.835484069083606</v>
      </c>
      <c r="H52" s="172" t="s">
        <v>254</v>
      </c>
      <c r="I52" s="183" t="s">
        <v>36</v>
      </c>
      <c r="J52" s="183" t="s">
        <v>36</v>
      </c>
      <c r="K52" s="183">
        <v>3</v>
      </c>
      <c r="L52" s="183">
        <v>3</v>
      </c>
      <c r="M52" s="185">
        <v>100</v>
      </c>
      <c r="N52" s="183" t="s">
        <v>36</v>
      </c>
    </row>
    <row r="53" spans="1:17" ht="48.75" customHeight="1" x14ac:dyDescent="0.2">
      <c r="A53" s="177"/>
      <c r="B53" s="188"/>
      <c r="C53" s="5" t="s">
        <v>145</v>
      </c>
      <c r="D53" s="74">
        <v>45744.800000000003</v>
      </c>
      <c r="E53" s="74">
        <v>45744.800000000003</v>
      </c>
      <c r="F53" s="74">
        <v>45669.541559999998</v>
      </c>
      <c r="G53" s="96">
        <f t="shared" si="4"/>
        <v>99.835481978279489</v>
      </c>
      <c r="H53" s="189"/>
      <c r="I53" s="184"/>
      <c r="J53" s="184"/>
      <c r="K53" s="184"/>
      <c r="L53" s="184"/>
      <c r="M53" s="186"/>
      <c r="N53" s="184"/>
    </row>
    <row r="54" spans="1:17" ht="51" customHeight="1" x14ac:dyDescent="0.2">
      <c r="A54" s="158">
        <v>9</v>
      </c>
      <c r="B54" s="157" t="s">
        <v>220</v>
      </c>
      <c r="C54" s="5" t="s">
        <v>221</v>
      </c>
      <c r="D54" s="74">
        <f>4900.32032</f>
        <v>4900.3203199999998</v>
      </c>
      <c r="E54" s="74">
        <f t="shared" ref="E54:F54" si="8">4900.32032</f>
        <v>4900.3203199999998</v>
      </c>
      <c r="F54" s="74">
        <f t="shared" si="8"/>
        <v>4900.3203199999998</v>
      </c>
      <c r="G54" s="96">
        <f t="shared" si="4"/>
        <v>100</v>
      </c>
      <c r="H54" s="189"/>
      <c r="I54" s="184"/>
      <c r="J54" s="184"/>
      <c r="K54" s="184"/>
      <c r="L54" s="184"/>
      <c r="M54" s="186"/>
      <c r="N54" s="184"/>
      <c r="Q54" s="118"/>
    </row>
    <row r="55" spans="1:17" ht="81.75" customHeight="1" x14ac:dyDescent="0.2">
      <c r="A55" s="158">
        <v>10</v>
      </c>
      <c r="B55" s="157" t="s">
        <v>224</v>
      </c>
      <c r="C55" s="5" t="s">
        <v>221</v>
      </c>
      <c r="D55" s="74">
        <v>99.679680000000005</v>
      </c>
      <c r="E55" s="74">
        <v>99.679680000000005</v>
      </c>
      <c r="F55" s="74">
        <v>99.679680000000005</v>
      </c>
      <c r="G55" s="96">
        <f t="shared" si="4"/>
        <v>100</v>
      </c>
      <c r="H55" s="189"/>
      <c r="I55" s="184"/>
      <c r="J55" s="184"/>
      <c r="K55" s="184"/>
      <c r="L55" s="184"/>
      <c r="M55" s="186"/>
      <c r="N55" s="184"/>
      <c r="Q55" s="118"/>
    </row>
    <row r="56" spans="1:17" ht="50.25" customHeight="1" x14ac:dyDescent="0.2">
      <c r="A56" s="158">
        <v>11</v>
      </c>
      <c r="B56" s="157" t="s">
        <v>168</v>
      </c>
      <c r="C56" s="5" t="s">
        <v>169</v>
      </c>
      <c r="D56" s="74">
        <v>2190.8000000000002</v>
      </c>
      <c r="E56" s="74">
        <v>2190.8000000000002</v>
      </c>
      <c r="F56" s="74">
        <v>2190.8000000000002</v>
      </c>
      <c r="G56" s="96">
        <f t="shared" si="4"/>
        <v>100</v>
      </c>
      <c r="H56" s="173"/>
      <c r="I56" s="190"/>
      <c r="J56" s="190"/>
      <c r="K56" s="190"/>
      <c r="L56" s="190"/>
      <c r="M56" s="191"/>
      <c r="N56" s="190"/>
      <c r="Q56" s="118"/>
    </row>
    <row r="57" spans="1:17" ht="67.5" customHeight="1" x14ac:dyDescent="0.2">
      <c r="A57" s="15"/>
      <c r="B57" s="16" t="s">
        <v>13</v>
      </c>
      <c r="C57" s="6" t="s">
        <v>12</v>
      </c>
      <c r="D57" s="79">
        <f>SUM(D58:D72)</f>
        <v>42332</v>
      </c>
      <c r="E57" s="79">
        <f>SUM(E58:E72)</f>
        <v>42332</v>
      </c>
      <c r="F57" s="165">
        <f>SUM(F58:F72)</f>
        <v>42325.448999999993</v>
      </c>
      <c r="G57" s="19">
        <f t="shared" si="4"/>
        <v>99.984524709439654</v>
      </c>
      <c r="H57" s="149"/>
      <c r="I57" s="143"/>
      <c r="J57" s="143"/>
      <c r="K57" s="143"/>
      <c r="L57" s="143"/>
      <c r="M57" s="143"/>
      <c r="N57" s="143"/>
    </row>
    <row r="58" spans="1:17" ht="134.25" customHeight="1" x14ac:dyDescent="0.2">
      <c r="A58" s="15">
        <v>1</v>
      </c>
      <c r="B58" s="93" t="s">
        <v>14</v>
      </c>
      <c r="C58" s="5" t="s">
        <v>12</v>
      </c>
      <c r="D58" s="91">
        <v>990</v>
      </c>
      <c r="E58" s="91">
        <v>990</v>
      </c>
      <c r="F58" s="91">
        <v>990</v>
      </c>
      <c r="G58" s="96">
        <f t="shared" si="4"/>
        <v>100</v>
      </c>
      <c r="H58" s="41" t="s">
        <v>255</v>
      </c>
      <c r="I58" s="129">
        <v>16</v>
      </c>
      <c r="J58" s="129">
        <v>16</v>
      </c>
      <c r="K58" s="129">
        <v>18</v>
      </c>
      <c r="L58" s="129">
        <v>18</v>
      </c>
      <c r="M58" s="129">
        <f>L58/K58*100</f>
        <v>100</v>
      </c>
      <c r="N58" s="129">
        <v>20</v>
      </c>
    </row>
    <row r="59" spans="1:17" ht="162.75" customHeight="1" x14ac:dyDescent="0.2">
      <c r="A59" s="15">
        <v>2</v>
      </c>
      <c r="B59" s="93" t="s">
        <v>230</v>
      </c>
      <c r="C59" s="5" t="s">
        <v>12</v>
      </c>
      <c r="D59" s="91">
        <v>5369</v>
      </c>
      <c r="E59" s="91">
        <v>5369</v>
      </c>
      <c r="F59" s="91">
        <v>5369</v>
      </c>
      <c r="G59" s="96">
        <f t="shared" si="4"/>
        <v>100</v>
      </c>
      <c r="H59" s="59"/>
      <c r="I59" s="59"/>
      <c r="J59" s="59"/>
      <c r="K59" s="59"/>
      <c r="L59" s="59"/>
      <c r="M59" s="59"/>
      <c r="N59" s="59"/>
    </row>
    <row r="60" spans="1:17" ht="131.25" customHeight="1" x14ac:dyDescent="0.2">
      <c r="A60" s="15">
        <f>A59+1</f>
        <v>3</v>
      </c>
      <c r="B60" s="93" t="s">
        <v>107</v>
      </c>
      <c r="C60" s="5" t="s">
        <v>12</v>
      </c>
      <c r="D60" s="91">
        <v>1500</v>
      </c>
      <c r="E60" s="91">
        <v>1500</v>
      </c>
      <c r="F60" s="91">
        <v>1500</v>
      </c>
      <c r="G60" s="96">
        <f t="shared" si="4"/>
        <v>100</v>
      </c>
      <c r="H60" s="59"/>
      <c r="I60" s="59"/>
      <c r="J60" s="59"/>
      <c r="K60" s="59"/>
      <c r="L60" s="59"/>
      <c r="M60" s="59"/>
      <c r="N60" s="59"/>
    </row>
    <row r="61" spans="1:17" ht="97.5" customHeight="1" x14ac:dyDescent="0.2">
      <c r="A61" s="15">
        <f t="shared" ref="A61:A72" si="9">A60+1</f>
        <v>4</v>
      </c>
      <c r="B61" s="93" t="s">
        <v>231</v>
      </c>
      <c r="C61" s="5" t="s">
        <v>12</v>
      </c>
      <c r="D61" s="91">
        <v>2685</v>
      </c>
      <c r="E61" s="91">
        <v>2685</v>
      </c>
      <c r="F61" s="91">
        <v>2685</v>
      </c>
      <c r="G61" s="96">
        <f t="shared" si="4"/>
        <v>100</v>
      </c>
      <c r="H61" s="59"/>
      <c r="I61" s="59"/>
      <c r="J61" s="59"/>
      <c r="K61" s="59"/>
      <c r="L61" s="59"/>
      <c r="M61" s="59"/>
      <c r="N61" s="59"/>
    </row>
    <row r="62" spans="1:17" ht="53.25" customHeight="1" x14ac:dyDescent="0.2">
      <c r="A62" s="15">
        <f t="shared" si="9"/>
        <v>5</v>
      </c>
      <c r="B62" s="93" t="s">
        <v>108</v>
      </c>
      <c r="C62" s="5" t="s">
        <v>12</v>
      </c>
      <c r="D62" s="91">
        <v>3465</v>
      </c>
      <c r="E62" s="91">
        <v>3465</v>
      </c>
      <c r="F62" s="91">
        <v>3465</v>
      </c>
      <c r="G62" s="96">
        <f t="shared" si="4"/>
        <v>100</v>
      </c>
      <c r="H62" s="59"/>
      <c r="I62" s="59"/>
      <c r="J62" s="59"/>
      <c r="K62" s="59"/>
      <c r="L62" s="59"/>
      <c r="M62" s="59"/>
      <c r="N62" s="59"/>
    </row>
    <row r="63" spans="1:17" ht="100.5" customHeight="1" x14ac:dyDescent="0.2">
      <c r="A63" s="15">
        <f t="shared" si="9"/>
        <v>6</v>
      </c>
      <c r="B63" s="93" t="s">
        <v>232</v>
      </c>
      <c r="C63" s="5" t="s">
        <v>12</v>
      </c>
      <c r="D63" s="91">
        <v>2300</v>
      </c>
      <c r="E63" s="91">
        <v>2300</v>
      </c>
      <c r="F63" s="91">
        <v>2300</v>
      </c>
      <c r="G63" s="96">
        <f t="shared" si="4"/>
        <v>100</v>
      </c>
      <c r="H63" s="59"/>
      <c r="I63" s="59"/>
      <c r="J63" s="59"/>
      <c r="K63" s="59"/>
      <c r="L63" s="59"/>
      <c r="M63" s="59"/>
      <c r="N63" s="59"/>
    </row>
    <row r="64" spans="1:17" ht="131.25" customHeight="1" x14ac:dyDescent="0.2">
      <c r="A64" s="15">
        <f t="shared" si="9"/>
        <v>7</v>
      </c>
      <c r="B64" s="93" t="s">
        <v>15</v>
      </c>
      <c r="C64" s="5" t="s">
        <v>12</v>
      </c>
      <c r="D64" s="91">
        <v>1500</v>
      </c>
      <c r="E64" s="91">
        <v>1500</v>
      </c>
      <c r="F64" s="91">
        <v>1500</v>
      </c>
      <c r="G64" s="96">
        <f t="shared" si="4"/>
        <v>100</v>
      </c>
      <c r="H64" s="59"/>
      <c r="I64" s="59"/>
      <c r="J64" s="59"/>
      <c r="K64" s="59"/>
      <c r="L64" s="59"/>
      <c r="M64" s="59"/>
      <c r="N64" s="59"/>
    </row>
    <row r="65" spans="1:16" ht="65.25" customHeight="1" x14ac:dyDescent="0.2">
      <c r="A65" s="15">
        <f t="shared" si="9"/>
        <v>8</v>
      </c>
      <c r="B65" s="93" t="s">
        <v>16</v>
      </c>
      <c r="C65" s="5" t="s">
        <v>12</v>
      </c>
      <c r="D65" s="91">
        <v>300</v>
      </c>
      <c r="E65" s="91">
        <v>300</v>
      </c>
      <c r="F65" s="91">
        <v>300</v>
      </c>
      <c r="G65" s="96">
        <f t="shared" si="4"/>
        <v>100</v>
      </c>
      <c r="H65" s="59"/>
      <c r="I65" s="59"/>
      <c r="J65" s="59"/>
      <c r="K65" s="59"/>
      <c r="L65" s="59"/>
      <c r="M65" s="59"/>
      <c r="N65" s="59"/>
    </row>
    <row r="66" spans="1:16" ht="50.25" customHeight="1" x14ac:dyDescent="0.2">
      <c r="A66" s="15">
        <f t="shared" si="9"/>
        <v>9</v>
      </c>
      <c r="B66" s="93" t="s">
        <v>17</v>
      </c>
      <c r="C66" s="5" t="s">
        <v>12</v>
      </c>
      <c r="D66" s="91">
        <v>850</v>
      </c>
      <c r="E66" s="91">
        <v>850</v>
      </c>
      <c r="F66" s="91">
        <v>850</v>
      </c>
      <c r="G66" s="96">
        <f t="shared" si="4"/>
        <v>100</v>
      </c>
      <c r="H66" s="149" t="s">
        <v>256</v>
      </c>
      <c r="I66" s="143">
        <v>4</v>
      </c>
      <c r="J66" s="143">
        <v>4</v>
      </c>
      <c r="K66" s="143">
        <v>4</v>
      </c>
      <c r="L66" s="143">
        <v>4</v>
      </c>
      <c r="M66" s="143">
        <f>L66/K66*100</f>
        <v>100</v>
      </c>
      <c r="N66" s="143">
        <v>4</v>
      </c>
    </row>
    <row r="67" spans="1:16" ht="81.75" customHeight="1" x14ac:dyDescent="0.2">
      <c r="A67" s="15">
        <f t="shared" si="9"/>
        <v>10</v>
      </c>
      <c r="B67" s="93" t="s">
        <v>18</v>
      </c>
      <c r="C67" s="5" t="s">
        <v>12</v>
      </c>
      <c r="D67" s="91">
        <v>5615</v>
      </c>
      <c r="E67" s="91">
        <v>5615</v>
      </c>
      <c r="F67" s="91">
        <v>5615</v>
      </c>
      <c r="G67" s="96">
        <f t="shared" si="4"/>
        <v>100</v>
      </c>
      <c r="H67" s="41" t="s">
        <v>257</v>
      </c>
      <c r="I67" s="129">
        <v>4</v>
      </c>
      <c r="J67" s="129">
        <v>6</v>
      </c>
      <c r="K67" s="129">
        <v>4</v>
      </c>
      <c r="L67" s="129">
        <v>8</v>
      </c>
      <c r="M67" s="129">
        <f>L67/K67*100</f>
        <v>200</v>
      </c>
      <c r="N67" s="129">
        <v>4</v>
      </c>
    </row>
    <row r="68" spans="1:16" ht="97.5" customHeight="1" x14ac:dyDescent="0.2">
      <c r="A68" s="15">
        <f t="shared" si="9"/>
        <v>11</v>
      </c>
      <c r="B68" s="93" t="s">
        <v>19</v>
      </c>
      <c r="C68" s="5" t="s">
        <v>12</v>
      </c>
      <c r="D68" s="91">
        <v>2490</v>
      </c>
      <c r="E68" s="91">
        <v>2490</v>
      </c>
      <c r="F68" s="91">
        <v>2483.8670000000002</v>
      </c>
      <c r="G68" s="96">
        <f t="shared" si="4"/>
        <v>99.753694779116472</v>
      </c>
      <c r="H68" s="125" t="s">
        <v>258</v>
      </c>
      <c r="I68" s="129">
        <v>42</v>
      </c>
      <c r="J68" s="129">
        <v>42</v>
      </c>
      <c r="K68" s="129">
        <v>43</v>
      </c>
      <c r="L68" s="129">
        <v>43</v>
      </c>
      <c r="M68" s="129">
        <f>L68/K68*100</f>
        <v>100</v>
      </c>
      <c r="N68" s="129">
        <v>44</v>
      </c>
    </row>
    <row r="69" spans="1:16" ht="177.75" customHeight="1" x14ac:dyDescent="0.2">
      <c r="A69" s="15">
        <f t="shared" si="9"/>
        <v>12</v>
      </c>
      <c r="B69" s="93" t="s">
        <v>20</v>
      </c>
      <c r="C69" s="5" t="s">
        <v>12</v>
      </c>
      <c r="D69" s="91">
        <v>2750</v>
      </c>
      <c r="E69" s="91">
        <v>2750</v>
      </c>
      <c r="F69" s="91">
        <v>2749.5819999999999</v>
      </c>
      <c r="G69" s="96">
        <f t="shared" si="4"/>
        <v>99.984799999999993</v>
      </c>
      <c r="H69" s="22" t="s">
        <v>259</v>
      </c>
      <c r="I69" s="143">
        <v>32</v>
      </c>
      <c r="J69" s="143">
        <v>32</v>
      </c>
      <c r="K69" s="143">
        <v>33</v>
      </c>
      <c r="L69" s="143">
        <v>33</v>
      </c>
      <c r="M69" s="143">
        <f>L69/K69*100</f>
        <v>100</v>
      </c>
      <c r="N69" s="143">
        <v>34</v>
      </c>
    </row>
    <row r="70" spans="1:16" ht="97.5" customHeight="1" x14ac:dyDescent="0.2">
      <c r="A70" s="15">
        <f t="shared" si="9"/>
        <v>13</v>
      </c>
      <c r="B70" s="93" t="s">
        <v>109</v>
      </c>
      <c r="C70" s="5" t="s">
        <v>12</v>
      </c>
      <c r="D70" s="91">
        <v>920</v>
      </c>
      <c r="E70" s="91">
        <v>920</v>
      </c>
      <c r="F70" s="91">
        <v>920</v>
      </c>
      <c r="G70" s="96">
        <f t="shared" si="4"/>
        <v>100</v>
      </c>
      <c r="H70" s="59" t="s">
        <v>260</v>
      </c>
      <c r="I70" s="130">
        <v>40.200000000000003</v>
      </c>
      <c r="J70" s="130">
        <v>40.799999999999997</v>
      </c>
      <c r="K70" s="130">
        <v>40.4</v>
      </c>
      <c r="L70" s="130">
        <v>41</v>
      </c>
      <c r="M70" s="128">
        <f>L70/K70*100</f>
        <v>101.48514851485149</v>
      </c>
      <c r="N70" s="130">
        <v>40.6</v>
      </c>
    </row>
    <row r="71" spans="1:16" ht="100.5" customHeight="1" x14ac:dyDescent="0.2">
      <c r="A71" s="15">
        <f t="shared" si="9"/>
        <v>14</v>
      </c>
      <c r="B71" s="93" t="s">
        <v>233</v>
      </c>
      <c r="C71" s="5" t="s">
        <v>12</v>
      </c>
      <c r="D71" s="91">
        <v>8108</v>
      </c>
      <c r="E71" s="91">
        <v>8108</v>
      </c>
      <c r="F71" s="91">
        <v>8108</v>
      </c>
      <c r="G71" s="96">
        <f t="shared" si="4"/>
        <v>100</v>
      </c>
      <c r="H71" s="59"/>
      <c r="I71" s="59"/>
      <c r="J71" s="59"/>
      <c r="K71" s="59"/>
      <c r="L71" s="59"/>
      <c r="M71" s="60"/>
      <c r="N71" s="59"/>
    </row>
    <row r="72" spans="1:16" ht="90" customHeight="1" x14ac:dyDescent="0.2">
      <c r="A72" s="15">
        <f t="shared" si="9"/>
        <v>15</v>
      </c>
      <c r="B72" s="46" t="s">
        <v>45</v>
      </c>
      <c r="C72" s="5" t="s">
        <v>12</v>
      </c>
      <c r="D72" s="91">
        <v>3490</v>
      </c>
      <c r="E72" s="91">
        <v>3490</v>
      </c>
      <c r="F72" s="91">
        <v>3490</v>
      </c>
      <c r="G72" s="96">
        <f t="shared" si="4"/>
        <v>100</v>
      </c>
      <c r="H72" s="42"/>
      <c r="I72" s="42"/>
      <c r="J72" s="42"/>
      <c r="K72" s="42"/>
      <c r="L72" s="42"/>
      <c r="M72" s="100"/>
      <c r="N72" s="42"/>
    </row>
    <row r="73" spans="1:16" ht="30" customHeight="1" x14ac:dyDescent="0.2">
      <c r="A73" s="203"/>
      <c r="B73" s="202" t="s">
        <v>21</v>
      </c>
      <c r="C73" s="6" t="s">
        <v>24</v>
      </c>
      <c r="D73" s="79">
        <f>D74+D75</f>
        <v>1013376.7500000001</v>
      </c>
      <c r="E73" s="79">
        <f>E74+E75</f>
        <v>1013376.7500000001</v>
      </c>
      <c r="F73" s="79">
        <f>F74+F75</f>
        <v>804338.48746999993</v>
      </c>
      <c r="G73" s="19">
        <f t="shared" ref="G73:G122" si="10">F73/E73*100</f>
        <v>79.372107902613692</v>
      </c>
      <c r="H73" s="149"/>
      <c r="I73" s="143"/>
      <c r="J73" s="143"/>
      <c r="K73" s="143"/>
      <c r="L73" s="143"/>
      <c r="M73" s="143"/>
      <c r="N73" s="143"/>
    </row>
    <row r="74" spans="1:16" ht="53.25" customHeight="1" x14ac:dyDescent="0.2">
      <c r="A74" s="203"/>
      <c r="B74" s="202"/>
      <c r="C74" s="6" t="s">
        <v>23</v>
      </c>
      <c r="D74" s="79">
        <f>SUM(D76,D82,D136)</f>
        <v>302908.92290000001</v>
      </c>
      <c r="E74" s="79">
        <f>SUM(E76,E82,E136)</f>
        <v>302908.92290000001</v>
      </c>
      <c r="F74" s="79">
        <f>SUM(F76,F82,F136)</f>
        <v>235382.42272999999</v>
      </c>
      <c r="G74" s="19">
        <f t="shared" si="10"/>
        <v>77.70732551437824</v>
      </c>
      <c r="H74" s="149"/>
      <c r="I74" s="143"/>
      <c r="J74" s="143"/>
      <c r="K74" s="143"/>
      <c r="L74" s="143"/>
      <c r="M74" s="143"/>
      <c r="N74" s="143"/>
    </row>
    <row r="75" spans="1:16" ht="49.5" customHeight="1" x14ac:dyDescent="0.2">
      <c r="A75" s="203"/>
      <c r="B75" s="202"/>
      <c r="C75" s="6" t="s">
        <v>12</v>
      </c>
      <c r="D75" s="79">
        <f>SUM(D79:D81,D83,D116:D134,D137,D135)</f>
        <v>710467.82710000011</v>
      </c>
      <c r="E75" s="79">
        <f t="shared" ref="E75:F75" si="11">SUM(E79:E81,E83,E116:E134,E137,E135)</f>
        <v>710467.82710000011</v>
      </c>
      <c r="F75" s="79">
        <f t="shared" si="11"/>
        <v>568956.06473999994</v>
      </c>
      <c r="G75" s="19">
        <f t="shared" si="10"/>
        <v>80.081890134613786</v>
      </c>
      <c r="H75" s="149"/>
      <c r="I75" s="143"/>
      <c r="J75" s="143"/>
      <c r="K75" s="143"/>
      <c r="L75" s="143"/>
      <c r="M75" s="143"/>
      <c r="N75" s="143"/>
    </row>
    <row r="76" spans="1:16" ht="102" customHeight="1" x14ac:dyDescent="0.2">
      <c r="A76" s="175">
        <v>1</v>
      </c>
      <c r="B76" s="178" t="s">
        <v>22</v>
      </c>
      <c r="C76" s="53" t="s">
        <v>23</v>
      </c>
      <c r="D76" s="138">
        <v>35644.122900000002</v>
      </c>
      <c r="E76" s="138">
        <v>35644.122900000002</v>
      </c>
      <c r="F76" s="138">
        <v>35644.122900000002</v>
      </c>
      <c r="G76" s="94">
        <f t="shared" si="10"/>
        <v>100</v>
      </c>
      <c r="H76" s="149" t="s">
        <v>261</v>
      </c>
      <c r="I76" s="143">
        <v>88</v>
      </c>
      <c r="J76" s="143">
        <v>88</v>
      </c>
      <c r="K76" s="143">
        <v>90</v>
      </c>
      <c r="L76" s="143">
        <v>91</v>
      </c>
      <c r="M76" s="156">
        <f>L76/K76*100</f>
        <v>101.11111111111111</v>
      </c>
      <c r="N76" s="143">
        <v>91</v>
      </c>
      <c r="P76" s="194"/>
    </row>
    <row r="77" spans="1:16" ht="177.75" customHeight="1" x14ac:dyDescent="0.2">
      <c r="A77" s="176"/>
      <c r="B77" s="182"/>
      <c r="C77" s="55"/>
      <c r="D77" s="80"/>
      <c r="E77" s="81"/>
      <c r="F77" s="81"/>
      <c r="G77" s="30"/>
      <c r="H77" s="149" t="s">
        <v>262</v>
      </c>
      <c r="I77" s="143">
        <v>94</v>
      </c>
      <c r="J77" s="143">
        <v>94.5</v>
      </c>
      <c r="K77" s="143">
        <v>95</v>
      </c>
      <c r="L77" s="143">
        <v>96</v>
      </c>
      <c r="M77" s="156">
        <f>L77/K77*100</f>
        <v>101.05263157894737</v>
      </c>
      <c r="N77" s="143">
        <v>96</v>
      </c>
      <c r="P77" s="194"/>
    </row>
    <row r="78" spans="1:16" ht="176.25" customHeight="1" x14ac:dyDescent="0.2">
      <c r="A78" s="177"/>
      <c r="B78" s="58"/>
      <c r="C78" s="57"/>
      <c r="D78" s="82"/>
      <c r="E78" s="83"/>
      <c r="F78" s="83"/>
      <c r="G78" s="31"/>
      <c r="H78" s="22" t="s">
        <v>263</v>
      </c>
      <c r="I78" s="143">
        <v>94</v>
      </c>
      <c r="J78" s="143">
        <v>108</v>
      </c>
      <c r="K78" s="143">
        <v>94</v>
      </c>
      <c r="L78" s="143">
        <v>94</v>
      </c>
      <c r="M78" s="156">
        <v>100</v>
      </c>
      <c r="N78" s="143">
        <v>94</v>
      </c>
      <c r="P78" s="194"/>
    </row>
    <row r="79" spans="1:16" ht="95.25" customHeight="1" x14ac:dyDescent="0.2">
      <c r="A79" s="15">
        <v>2</v>
      </c>
      <c r="B79" s="137" t="s">
        <v>110</v>
      </c>
      <c r="C79" s="5" t="s">
        <v>12</v>
      </c>
      <c r="D79" s="139">
        <v>550</v>
      </c>
      <c r="E79" s="139">
        <v>550</v>
      </c>
      <c r="F79" s="139">
        <v>550</v>
      </c>
      <c r="G79" s="96">
        <f>F79/E79*100</f>
        <v>100</v>
      </c>
      <c r="H79" s="227" t="s">
        <v>264</v>
      </c>
      <c r="I79" s="183">
        <v>58.1</v>
      </c>
      <c r="J79" s="183">
        <v>58.1</v>
      </c>
      <c r="K79" s="183">
        <v>66.599999999999994</v>
      </c>
      <c r="L79" s="183">
        <v>67.8</v>
      </c>
      <c r="M79" s="185">
        <f>L79/K79*100</f>
        <v>101.8018018018018</v>
      </c>
      <c r="N79" s="183" t="s">
        <v>36</v>
      </c>
    </row>
    <row r="80" spans="1:16" ht="98.25" customHeight="1" x14ac:dyDescent="0.2">
      <c r="A80" s="158">
        <v>3</v>
      </c>
      <c r="B80" s="137" t="s">
        <v>155</v>
      </c>
      <c r="C80" s="5" t="s">
        <v>156</v>
      </c>
      <c r="D80" s="139">
        <v>1250</v>
      </c>
      <c r="E80" s="139">
        <v>1250</v>
      </c>
      <c r="F80" s="139">
        <v>1250</v>
      </c>
      <c r="G80" s="96">
        <f>F80/E80*100</f>
        <v>100</v>
      </c>
      <c r="H80" s="228"/>
      <c r="I80" s="184"/>
      <c r="J80" s="184"/>
      <c r="K80" s="184"/>
      <c r="L80" s="184"/>
      <c r="M80" s="186"/>
      <c r="N80" s="184"/>
    </row>
    <row r="81" spans="1:17" ht="147.75" customHeight="1" x14ac:dyDescent="0.2">
      <c r="A81" s="158">
        <v>4</v>
      </c>
      <c r="B81" s="137" t="s">
        <v>287</v>
      </c>
      <c r="C81" s="5" t="s">
        <v>157</v>
      </c>
      <c r="D81" s="139">
        <v>17445</v>
      </c>
      <c r="E81" s="139">
        <v>17445</v>
      </c>
      <c r="F81" s="139">
        <v>17445</v>
      </c>
      <c r="G81" s="96">
        <f>F81/E81*100</f>
        <v>100</v>
      </c>
      <c r="H81" s="228"/>
      <c r="I81" s="184"/>
      <c r="J81" s="184"/>
      <c r="K81" s="184"/>
      <c r="L81" s="184"/>
      <c r="M81" s="186"/>
      <c r="N81" s="184"/>
    </row>
    <row r="82" spans="1:17" s="14" customFormat="1" ht="51.75" customHeight="1" x14ac:dyDescent="0.2">
      <c r="A82" s="48">
        <v>6</v>
      </c>
      <c r="B82" s="88" t="s">
        <v>56</v>
      </c>
      <c r="C82" s="6" t="s">
        <v>23</v>
      </c>
      <c r="D82" s="89">
        <f>SUM(D84,D86,D88,D90,D92,D94,D96,D98,D100,D102,D104,D106,D108,D110,D112,D114)</f>
        <v>131714.9</v>
      </c>
      <c r="E82" s="89">
        <f t="shared" ref="E82:F82" si="12">SUM(E84,E86,E88,E90,E92,E94,E96,E98,E100,E102,E104,E106,E108,E110,E112,E114)</f>
        <v>131714.9</v>
      </c>
      <c r="F82" s="89">
        <f t="shared" si="12"/>
        <v>131056.08598</v>
      </c>
      <c r="G82" s="96">
        <f t="shared" ref="G82" si="13">F82/E82*100</f>
        <v>99.499818152691915</v>
      </c>
      <c r="H82" s="150"/>
      <c r="I82" s="12"/>
      <c r="J82" s="12"/>
      <c r="K82" s="12"/>
      <c r="L82" s="12"/>
      <c r="M82" s="13"/>
      <c r="N82" s="12"/>
      <c r="O82" s="33"/>
      <c r="P82" s="33"/>
      <c r="Q82" s="120"/>
    </row>
    <row r="83" spans="1:17" s="14" customFormat="1" ht="53.25" customHeight="1" x14ac:dyDescent="0.2">
      <c r="A83" s="49"/>
      <c r="B83" s="88"/>
      <c r="C83" s="6" t="s">
        <v>12</v>
      </c>
      <c r="D83" s="89">
        <f>SUM(D85,D87,D89,D91,D93,D95,D97,D99,D101,D103,D105,D107,D109,D111,D113,D115)</f>
        <v>224271.36100000006</v>
      </c>
      <c r="E83" s="89">
        <f>SUM(E85,E87,E89,E91,E93,E95,E97,E99,E101,E103,E105,E107,E109,E111,E113,E115)</f>
        <v>224271.36100000006</v>
      </c>
      <c r="F83" s="89">
        <f t="shared" ref="F83" si="14">SUM(F85,F87,F89,F91,F93,F95,F97,F99,F101,F103,F105,F107,F109,F111,F113,F115)</f>
        <v>223149.59970000002</v>
      </c>
      <c r="G83" s="19">
        <f t="shared" si="10"/>
        <v>99.499819640368585</v>
      </c>
      <c r="H83" s="150"/>
      <c r="I83" s="12"/>
      <c r="J83" s="12"/>
      <c r="K83" s="12"/>
      <c r="L83" s="12"/>
      <c r="M83" s="13"/>
      <c r="N83" s="12"/>
      <c r="O83" s="33"/>
      <c r="P83" s="33"/>
      <c r="Q83" s="120"/>
    </row>
    <row r="84" spans="1:17" ht="53.25" customHeight="1" x14ac:dyDescent="0.2">
      <c r="A84" s="180" t="s">
        <v>186</v>
      </c>
      <c r="B84" s="178" t="s">
        <v>57</v>
      </c>
      <c r="C84" s="5" t="s">
        <v>23</v>
      </c>
      <c r="D84" s="139">
        <v>13568.316999999999</v>
      </c>
      <c r="E84" s="167">
        <v>13568.316999999999</v>
      </c>
      <c r="F84" s="139">
        <v>13568.316999999999</v>
      </c>
      <c r="G84" s="96">
        <f t="shared" si="10"/>
        <v>100</v>
      </c>
      <c r="H84" s="172" t="s">
        <v>265</v>
      </c>
      <c r="I84" s="183">
        <v>26</v>
      </c>
      <c r="J84" s="183">
        <v>26</v>
      </c>
      <c r="K84" s="183">
        <v>36</v>
      </c>
      <c r="L84" s="183">
        <v>39</v>
      </c>
      <c r="M84" s="174">
        <f>L84/K84*100</f>
        <v>108.33333333333333</v>
      </c>
      <c r="N84" s="183" t="s">
        <v>36</v>
      </c>
    </row>
    <row r="85" spans="1:17" ht="51.75" customHeight="1" x14ac:dyDescent="0.2">
      <c r="A85" s="181"/>
      <c r="B85" s="179"/>
      <c r="C85" s="5" t="s">
        <v>12</v>
      </c>
      <c r="D85" s="139">
        <v>23102.8105</v>
      </c>
      <c r="E85" s="139">
        <v>23102.8105</v>
      </c>
      <c r="F85" s="139">
        <v>23102.8105</v>
      </c>
      <c r="G85" s="96">
        <f t="shared" si="10"/>
        <v>100</v>
      </c>
      <c r="H85" s="173"/>
      <c r="I85" s="190"/>
      <c r="J85" s="190"/>
      <c r="K85" s="190"/>
      <c r="L85" s="190"/>
      <c r="M85" s="174"/>
      <c r="N85" s="190"/>
    </row>
    <row r="86" spans="1:17" ht="54" customHeight="1" x14ac:dyDescent="0.2">
      <c r="A86" s="180" t="s">
        <v>187</v>
      </c>
      <c r="B86" s="178" t="s">
        <v>58</v>
      </c>
      <c r="C86" s="5" t="s">
        <v>23</v>
      </c>
      <c r="D86" s="139">
        <v>4190.2950000000001</v>
      </c>
      <c r="E86" s="139">
        <v>4190.2950000000001</v>
      </c>
      <c r="F86" s="139">
        <v>4189.5479800000003</v>
      </c>
      <c r="G86" s="96">
        <f t="shared" si="10"/>
        <v>99.982172615531852</v>
      </c>
      <c r="H86" s="172" t="s">
        <v>266</v>
      </c>
      <c r="I86" s="129" t="s">
        <v>36</v>
      </c>
      <c r="J86" s="129" t="s">
        <v>36</v>
      </c>
      <c r="K86" s="129">
        <v>16</v>
      </c>
      <c r="L86" s="129">
        <v>21</v>
      </c>
      <c r="M86" s="185">
        <f>L86/K86*100</f>
        <v>131.25</v>
      </c>
      <c r="N86" s="104" t="s">
        <v>36</v>
      </c>
    </row>
    <row r="87" spans="1:17" ht="56.25" customHeight="1" x14ac:dyDescent="0.2">
      <c r="A87" s="181"/>
      <c r="B87" s="179"/>
      <c r="C87" s="5" t="s">
        <v>12</v>
      </c>
      <c r="D87" s="139">
        <v>7134.8289999999997</v>
      </c>
      <c r="E87" s="139">
        <v>7134.8289999999997</v>
      </c>
      <c r="F87" s="76">
        <v>7133.5890200000003</v>
      </c>
      <c r="G87" s="96">
        <f t="shared" si="10"/>
        <v>99.982620746762123</v>
      </c>
      <c r="H87" s="189"/>
      <c r="I87" s="59"/>
      <c r="J87" s="59"/>
      <c r="K87" s="59"/>
      <c r="L87" s="59"/>
      <c r="M87" s="186"/>
      <c r="N87" s="105"/>
    </row>
    <row r="88" spans="1:17" ht="71.25" customHeight="1" x14ac:dyDescent="0.2">
      <c r="A88" s="180" t="s">
        <v>188</v>
      </c>
      <c r="B88" s="178" t="s">
        <v>59</v>
      </c>
      <c r="C88" s="5" t="s">
        <v>23</v>
      </c>
      <c r="D88" s="139">
        <v>5288.8289999999997</v>
      </c>
      <c r="E88" s="139">
        <v>5288.8289999999997</v>
      </c>
      <c r="F88" s="139">
        <v>5288.8289999999997</v>
      </c>
      <c r="G88" s="96">
        <f t="shared" si="10"/>
        <v>100</v>
      </c>
      <c r="H88" s="59"/>
      <c r="I88" s="59"/>
      <c r="J88" s="59"/>
      <c r="K88" s="59"/>
      <c r="L88" s="59"/>
      <c r="M88" s="60"/>
      <c r="N88" s="105"/>
    </row>
    <row r="89" spans="1:17" ht="47.25" x14ac:dyDescent="0.2">
      <c r="A89" s="181"/>
      <c r="B89" s="179"/>
      <c r="C89" s="5" t="s">
        <v>12</v>
      </c>
      <c r="D89" s="139">
        <v>9005.3050000000003</v>
      </c>
      <c r="E89" s="139">
        <v>9005.3050000000003</v>
      </c>
      <c r="F89" s="139">
        <v>9005.3050000000003</v>
      </c>
      <c r="G89" s="96">
        <f t="shared" si="10"/>
        <v>100</v>
      </c>
      <c r="H89" s="59"/>
      <c r="I89" s="59"/>
      <c r="J89" s="59"/>
      <c r="K89" s="59"/>
      <c r="L89" s="59"/>
      <c r="M89" s="60"/>
      <c r="N89" s="59"/>
    </row>
    <row r="90" spans="1:17" ht="50.25" customHeight="1" x14ac:dyDescent="0.2">
      <c r="A90" s="180" t="s">
        <v>189</v>
      </c>
      <c r="B90" s="178" t="s">
        <v>60</v>
      </c>
      <c r="C90" s="5" t="s">
        <v>23</v>
      </c>
      <c r="D90" s="139">
        <v>3140.04</v>
      </c>
      <c r="E90" s="139">
        <v>3140.04</v>
      </c>
      <c r="F90" s="139">
        <v>3140.04</v>
      </c>
      <c r="G90" s="96">
        <f t="shared" si="10"/>
        <v>100</v>
      </c>
      <c r="H90" s="59"/>
      <c r="I90" s="59"/>
      <c r="J90" s="59"/>
      <c r="K90" s="59"/>
      <c r="L90" s="59"/>
      <c r="M90" s="60"/>
      <c r="N90" s="59"/>
    </row>
    <row r="91" spans="1:17" ht="47.25" x14ac:dyDescent="0.2">
      <c r="A91" s="181"/>
      <c r="B91" s="179"/>
      <c r="C91" s="5" t="s">
        <v>12</v>
      </c>
      <c r="D91" s="139">
        <v>5346.5559999999996</v>
      </c>
      <c r="E91" s="139">
        <v>5346.5559999999996</v>
      </c>
      <c r="F91" s="139">
        <v>5346.5559999999996</v>
      </c>
      <c r="G91" s="96">
        <f t="shared" si="10"/>
        <v>100</v>
      </c>
      <c r="H91" s="59"/>
      <c r="I91" s="59"/>
      <c r="J91" s="59"/>
      <c r="K91" s="59"/>
      <c r="L91" s="59"/>
      <c r="M91" s="60"/>
      <c r="N91" s="59"/>
    </row>
    <row r="92" spans="1:17" ht="54" customHeight="1" x14ac:dyDescent="0.2">
      <c r="A92" s="180" t="s">
        <v>190</v>
      </c>
      <c r="B92" s="178" t="s">
        <v>61</v>
      </c>
      <c r="C92" s="5" t="s">
        <v>23</v>
      </c>
      <c r="D92" s="139">
        <v>10453.923000000001</v>
      </c>
      <c r="E92" s="139">
        <v>10453.923000000001</v>
      </c>
      <c r="F92" s="139">
        <v>10453.923000000001</v>
      </c>
      <c r="G92" s="96">
        <f t="shared" si="10"/>
        <v>100</v>
      </c>
      <c r="H92" s="59"/>
      <c r="I92" s="59"/>
      <c r="J92" s="59"/>
      <c r="K92" s="59"/>
      <c r="L92" s="59"/>
      <c r="M92" s="60"/>
      <c r="N92" s="59"/>
    </row>
    <row r="93" spans="1:17" ht="55.5" customHeight="1" x14ac:dyDescent="0.2">
      <c r="A93" s="181"/>
      <c r="B93" s="179"/>
      <c r="C93" s="5" t="s">
        <v>12</v>
      </c>
      <c r="D93" s="139">
        <v>17799.923500000001</v>
      </c>
      <c r="E93" s="139">
        <v>17799.923500000001</v>
      </c>
      <c r="F93" s="139">
        <v>17799.923500000001</v>
      </c>
      <c r="G93" s="96">
        <f t="shared" si="10"/>
        <v>100</v>
      </c>
      <c r="H93" s="59"/>
      <c r="I93" s="59"/>
      <c r="J93" s="59"/>
      <c r="K93" s="59"/>
      <c r="L93" s="59"/>
      <c r="M93" s="60"/>
      <c r="N93" s="59"/>
    </row>
    <row r="94" spans="1:17" ht="48.75" customHeight="1" x14ac:dyDescent="0.2">
      <c r="A94" s="180" t="s">
        <v>191</v>
      </c>
      <c r="B94" s="178" t="s">
        <v>62</v>
      </c>
      <c r="C94" s="5" t="s">
        <v>23</v>
      </c>
      <c r="D94" s="139">
        <v>5514.2870000000003</v>
      </c>
      <c r="E94" s="139">
        <v>5514.2870000000003</v>
      </c>
      <c r="F94" s="139">
        <v>5514.2870000000003</v>
      </c>
      <c r="G94" s="96">
        <f t="shared" si="10"/>
        <v>100</v>
      </c>
      <c r="H94" s="59"/>
      <c r="I94" s="59"/>
      <c r="J94" s="59"/>
      <c r="K94" s="59"/>
      <c r="L94" s="59"/>
      <c r="M94" s="60"/>
      <c r="N94" s="59"/>
    </row>
    <row r="95" spans="1:17" ht="48.75" customHeight="1" x14ac:dyDescent="0.2">
      <c r="A95" s="181"/>
      <c r="B95" s="179"/>
      <c r="C95" s="5" t="s">
        <v>12</v>
      </c>
      <c r="D95" s="139">
        <v>9389.1919999999991</v>
      </c>
      <c r="E95" s="139">
        <v>9389.1919999999991</v>
      </c>
      <c r="F95" s="139">
        <v>9389.1919999999991</v>
      </c>
      <c r="G95" s="96">
        <f t="shared" si="10"/>
        <v>100</v>
      </c>
      <c r="H95" s="59"/>
      <c r="I95" s="59"/>
      <c r="J95" s="59"/>
      <c r="K95" s="59"/>
      <c r="L95" s="59"/>
      <c r="M95" s="60"/>
      <c r="N95" s="59"/>
    </row>
    <row r="96" spans="1:17" ht="62.25" customHeight="1" x14ac:dyDescent="0.2">
      <c r="A96" s="180" t="s">
        <v>192</v>
      </c>
      <c r="B96" s="178" t="s">
        <v>66</v>
      </c>
      <c r="C96" s="5" t="s">
        <v>23</v>
      </c>
      <c r="D96" s="139">
        <v>6457.3630000000003</v>
      </c>
      <c r="E96" s="139">
        <v>6457.3630000000003</v>
      </c>
      <c r="F96" s="139">
        <v>6457.3630000000003</v>
      </c>
      <c r="G96" s="96">
        <f t="shared" si="10"/>
        <v>100</v>
      </c>
      <c r="H96" s="59"/>
      <c r="I96" s="59"/>
      <c r="J96" s="59"/>
      <c r="K96" s="59"/>
      <c r="L96" s="59"/>
      <c r="M96" s="60"/>
      <c r="N96" s="59"/>
    </row>
    <row r="97" spans="1:14" ht="55.5" customHeight="1" x14ac:dyDescent="0.2">
      <c r="A97" s="181"/>
      <c r="B97" s="179"/>
      <c r="C97" s="5" t="s">
        <v>12</v>
      </c>
      <c r="D97" s="139">
        <v>10994.97</v>
      </c>
      <c r="E97" s="139">
        <v>10994.97</v>
      </c>
      <c r="F97" s="139">
        <v>10994.97</v>
      </c>
      <c r="G97" s="96">
        <f t="shared" si="10"/>
        <v>100</v>
      </c>
      <c r="H97" s="59"/>
      <c r="I97" s="59"/>
      <c r="J97" s="59"/>
      <c r="K97" s="59"/>
      <c r="L97" s="59"/>
      <c r="M97" s="60"/>
      <c r="N97" s="59"/>
    </row>
    <row r="98" spans="1:14" ht="51" customHeight="1" x14ac:dyDescent="0.2">
      <c r="A98" s="180" t="s">
        <v>193</v>
      </c>
      <c r="B98" s="178" t="s">
        <v>63</v>
      </c>
      <c r="C98" s="5" t="s">
        <v>23</v>
      </c>
      <c r="D98" s="139">
        <v>5177.2539999999999</v>
      </c>
      <c r="E98" s="139">
        <v>5177.2539999999999</v>
      </c>
      <c r="F98" s="139">
        <v>5177.2539999999999</v>
      </c>
      <c r="G98" s="96">
        <f t="shared" si="10"/>
        <v>100</v>
      </c>
      <c r="H98" s="59"/>
      <c r="I98" s="59"/>
      <c r="J98" s="59"/>
      <c r="K98" s="59"/>
      <c r="L98" s="59"/>
      <c r="M98" s="60"/>
      <c r="N98" s="59"/>
    </row>
    <row r="99" spans="1:14" ht="54" customHeight="1" x14ac:dyDescent="0.2">
      <c r="A99" s="181"/>
      <c r="B99" s="179"/>
      <c r="C99" s="5" t="s">
        <v>12</v>
      </c>
      <c r="D99" s="139">
        <v>8815.3259999999991</v>
      </c>
      <c r="E99" s="139">
        <v>8815.3259999999991</v>
      </c>
      <c r="F99" s="139">
        <v>8815.3259999999991</v>
      </c>
      <c r="G99" s="96">
        <f t="shared" si="10"/>
        <v>100</v>
      </c>
      <c r="H99" s="59"/>
      <c r="I99" s="59"/>
      <c r="J99" s="59"/>
      <c r="K99" s="59"/>
      <c r="L99" s="59"/>
      <c r="M99" s="60"/>
      <c r="N99" s="59"/>
    </row>
    <row r="100" spans="1:14" ht="55.5" customHeight="1" x14ac:dyDescent="0.2">
      <c r="A100" s="180" t="s">
        <v>194</v>
      </c>
      <c r="B100" s="178" t="s">
        <v>64</v>
      </c>
      <c r="C100" s="5" t="s">
        <v>23</v>
      </c>
      <c r="D100" s="139">
        <v>5760.6970000000001</v>
      </c>
      <c r="E100" s="139">
        <v>5760.6970000000001</v>
      </c>
      <c r="F100" s="139">
        <v>5760.6970000000001</v>
      </c>
      <c r="G100" s="96">
        <f t="shared" si="10"/>
        <v>100</v>
      </c>
      <c r="H100" s="59"/>
      <c r="I100" s="59"/>
      <c r="J100" s="59"/>
      <c r="K100" s="59"/>
      <c r="L100" s="59"/>
      <c r="M100" s="60"/>
      <c r="N100" s="59"/>
    </row>
    <row r="101" spans="1:14" ht="50.25" customHeight="1" x14ac:dyDescent="0.2">
      <c r="A101" s="181"/>
      <c r="B101" s="179"/>
      <c r="C101" s="5" t="s">
        <v>12</v>
      </c>
      <c r="D101" s="139">
        <v>9808.7549999999992</v>
      </c>
      <c r="E101" s="139">
        <v>9808.7549999999992</v>
      </c>
      <c r="F101" s="139">
        <v>9808.7549999999992</v>
      </c>
      <c r="G101" s="96">
        <f t="shared" si="10"/>
        <v>100</v>
      </c>
      <c r="H101" s="59"/>
      <c r="I101" s="59"/>
      <c r="J101" s="59"/>
      <c r="K101" s="59"/>
      <c r="L101" s="59"/>
      <c r="M101" s="60"/>
      <c r="N101" s="59"/>
    </row>
    <row r="102" spans="1:14" ht="50.25" customHeight="1" x14ac:dyDescent="0.2">
      <c r="A102" s="180" t="s">
        <v>195</v>
      </c>
      <c r="B102" s="178" t="s">
        <v>65</v>
      </c>
      <c r="C102" s="5" t="s">
        <v>23</v>
      </c>
      <c r="D102" s="139">
        <v>6356.41</v>
      </c>
      <c r="E102" s="139">
        <v>6356.41</v>
      </c>
      <c r="F102" s="139">
        <v>6356.41</v>
      </c>
      <c r="G102" s="96">
        <f t="shared" si="10"/>
        <v>100</v>
      </c>
      <c r="H102" s="59"/>
      <c r="I102" s="59"/>
      <c r="J102" s="59"/>
      <c r="K102" s="59"/>
      <c r="L102" s="59"/>
      <c r="M102" s="60"/>
      <c r="N102" s="59"/>
    </row>
    <row r="103" spans="1:14" ht="59.25" customHeight="1" x14ac:dyDescent="0.2">
      <c r="A103" s="181"/>
      <c r="B103" s="179"/>
      <c r="C103" s="5" t="s">
        <v>12</v>
      </c>
      <c r="D103" s="139">
        <v>10823.079</v>
      </c>
      <c r="E103" s="139">
        <v>10823.079</v>
      </c>
      <c r="F103" s="139">
        <v>10823.079</v>
      </c>
      <c r="G103" s="96">
        <f t="shared" si="10"/>
        <v>100</v>
      </c>
      <c r="H103" s="59"/>
      <c r="I103" s="59"/>
      <c r="J103" s="59"/>
      <c r="K103" s="59"/>
      <c r="L103" s="59"/>
      <c r="M103" s="60"/>
      <c r="N103" s="59"/>
    </row>
    <row r="104" spans="1:14" ht="50.25" customHeight="1" x14ac:dyDescent="0.2">
      <c r="A104" s="180" t="s">
        <v>196</v>
      </c>
      <c r="B104" s="178" t="s">
        <v>111</v>
      </c>
      <c r="C104" s="5" t="s">
        <v>23</v>
      </c>
      <c r="D104" s="139">
        <v>6034.7</v>
      </c>
      <c r="E104" s="139">
        <v>6034.7</v>
      </c>
      <c r="F104" s="76">
        <v>5974.3530000000001</v>
      </c>
      <c r="G104" s="96">
        <f t="shared" si="10"/>
        <v>99</v>
      </c>
      <c r="H104" s="59"/>
      <c r="I104" s="59"/>
      <c r="J104" s="59"/>
      <c r="K104" s="59"/>
      <c r="L104" s="59"/>
      <c r="M104" s="60"/>
      <c r="N104" s="59"/>
    </row>
    <row r="105" spans="1:14" ht="57.75" customHeight="1" x14ac:dyDescent="0.2">
      <c r="A105" s="181"/>
      <c r="B105" s="179"/>
      <c r="C105" s="5" t="s">
        <v>12</v>
      </c>
      <c r="D105" s="139">
        <v>10275.299999999999</v>
      </c>
      <c r="E105" s="139">
        <v>10275.299999999999</v>
      </c>
      <c r="F105" s="76">
        <v>10172.547</v>
      </c>
      <c r="G105" s="96">
        <f t="shared" si="10"/>
        <v>99.000000000000014</v>
      </c>
      <c r="H105" s="59"/>
      <c r="I105" s="59"/>
      <c r="J105" s="59"/>
      <c r="K105" s="59"/>
      <c r="L105" s="59"/>
      <c r="M105" s="60"/>
      <c r="N105" s="59"/>
    </row>
    <row r="106" spans="1:14" ht="57" customHeight="1" x14ac:dyDescent="0.2">
      <c r="A106" s="180" t="s">
        <v>197</v>
      </c>
      <c r="B106" s="178" t="s">
        <v>112</v>
      </c>
      <c r="C106" s="5" t="s">
        <v>23</v>
      </c>
      <c r="D106" s="139">
        <v>28266.55</v>
      </c>
      <c r="E106" s="139">
        <v>28266.55</v>
      </c>
      <c r="F106" s="76">
        <v>27983.891</v>
      </c>
      <c r="G106" s="96">
        <f t="shared" si="10"/>
        <v>99.000022995377932</v>
      </c>
      <c r="H106" s="59"/>
      <c r="I106" s="59"/>
      <c r="J106" s="59"/>
      <c r="K106" s="59"/>
      <c r="L106" s="59"/>
      <c r="M106" s="60"/>
      <c r="N106" s="59"/>
    </row>
    <row r="107" spans="1:14" ht="59.25" customHeight="1" x14ac:dyDescent="0.2">
      <c r="A107" s="181"/>
      <c r="B107" s="179"/>
      <c r="C107" s="5" t="s">
        <v>12</v>
      </c>
      <c r="D107" s="139">
        <v>48129.55</v>
      </c>
      <c r="E107" s="139">
        <v>48129.55</v>
      </c>
      <c r="F107" s="76">
        <v>47648.248</v>
      </c>
      <c r="G107" s="96">
        <f t="shared" si="10"/>
        <v>98.999986494783343</v>
      </c>
      <c r="H107" s="59"/>
      <c r="I107" s="59"/>
      <c r="J107" s="59"/>
      <c r="K107" s="59"/>
      <c r="L107" s="59"/>
      <c r="M107" s="60"/>
      <c r="N107" s="59"/>
    </row>
    <row r="108" spans="1:14" ht="60" customHeight="1" x14ac:dyDescent="0.2">
      <c r="A108" s="180" t="s">
        <v>198</v>
      </c>
      <c r="B108" s="178" t="s">
        <v>113</v>
      </c>
      <c r="C108" s="5" t="s">
        <v>23</v>
      </c>
      <c r="D108" s="139">
        <v>6636.6109999999999</v>
      </c>
      <c r="E108" s="139">
        <v>6636.6109999999999</v>
      </c>
      <c r="F108" s="76">
        <v>6570.2470000000003</v>
      </c>
      <c r="G108" s="96">
        <f t="shared" si="10"/>
        <v>99.000031793335481</v>
      </c>
      <c r="H108" s="59"/>
      <c r="I108" s="59"/>
      <c r="J108" s="59"/>
      <c r="K108" s="59"/>
      <c r="L108" s="59"/>
      <c r="M108" s="60"/>
      <c r="N108" s="59"/>
    </row>
    <row r="109" spans="1:14" ht="59.25" customHeight="1" x14ac:dyDescent="0.2">
      <c r="A109" s="181"/>
      <c r="B109" s="179"/>
      <c r="C109" s="5" t="s">
        <v>12</v>
      </c>
      <c r="D109" s="139">
        <v>11300.189</v>
      </c>
      <c r="E109" s="139">
        <v>11300.189</v>
      </c>
      <c r="F109" s="76">
        <v>11187.177680000001</v>
      </c>
      <c r="G109" s="96">
        <f t="shared" si="10"/>
        <v>98.99991655006832</v>
      </c>
      <c r="H109" s="59"/>
      <c r="I109" s="59"/>
      <c r="J109" s="59"/>
      <c r="K109" s="59"/>
      <c r="L109" s="59"/>
      <c r="M109" s="60"/>
      <c r="N109" s="59"/>
    </row>
    <row r="110" spans="1:14" ht="55.5" customHeight="1" x14ac:dyDescent="0.2">
      <c r="A110" s="180" t="s">
        <v>199</v>
      </c>
      <c r="B110" s="178" t="s">
        <v>114</v>
      </c>
      <c r="C110" s="5" t="s">
        <v>23</v>
      </c>
      <c r="D110" s="139">
        <v>15222.984</v>
      </c>
      <c r="E110" s="139">
        <v>15222.984</v>
      </c>
      <c r="F110" s="76">
        <v>15070.754000000001</v>
      </c>
      <c r="G110" s="96">
        <f t="shared" si="10"/>
        <v>98.99999894895771</v>
      </c>
      <c r="H110" s="59"/>
      <c r="I110" s="59"/>
      <c r="J110" s="59"/>
      <c r="K110" s="59"/>
      <c r="L110" s="59"/>
      <c r="M110" s="60"/>
      <c r="N110" s="59"/>
    </row>
    <row r="111" spans="1:14" ht="52.5" customHeight="1" x14ac:dyDescent="0.2">
      <c r="A111" s="181"/>
      <c r="B111" s="179"/>
      <c r="C111" s="5" t="s">
        <v>12</v>
      </c>
      <c r="D111" s="139">
        <v>25920.216</v>
      </c>
      <c r="E111" s="139">
        <v>25920.216</v>
      </c>
      <c r="F111" s="76">
        <v>25661.013999999999</v>
      </c>
      <c r="G111" s="96">
        <f t="shared" si="10"/>
        <v>99.000000617278801</v>
      </c>
      <c r="H111" s="59"/>
      <c r="I111" s="59"/>
      <c r="J111" s="59"/>
      <c r="K111" s="59"/>
      <c r="L111" s="59"/>
      <c r="M111" s="60"/>
      <c r="N111" s="59"/>
    </row>
    <row r="112" spans="1:14" ht="50.25" customHeight="1" x14ac:dyDescent="0.2">
      <c r="A112" s="180" t="s">
        <v>200</v>
      </c>
      <c r="B112" s="178" t="s">
        <v>115</v>
      </c>
      <c r="C112" s="5" t="s">
        <v>23</v>
      </c>
      <c r="D112" s="139">
        <v>3984.0859999999998</v>
      </c>
      <c r="E112" s="139">
        <v>3984.0859999999998</v>
      </c>
      <c r="F112" s="76">
        <v>3944.2449999999999</v>
      </c>
      <c r="G112" s="96">
        <f t="shared" si="10"/>
        <v>98.99999648601964</v>
      </c>
      <c r="H112" s="59"/>
      <c r="I112" s="59"/>
      <c r="J112" s="59"/>
      <c r="K112" s="59"/>
      <c r="L112" s="59"/>
      <c r="M112" s="60"/>
      <c r="N112" s="59"/>
    </row>
    <row r="113" spans="1:17" ht="50.25" customHeight="1" x14ac:dyDescent="0.2">
      <c r="A113" s="181"/>
      <c r="B113" s="179"/>
      <c r="C113" s="5" t="s">
        <v>12</v>
      </c>
      <c r="D113" s="139">
        <v>6783.7139999999999</v>
      </c>
      <c r="E113" s="139">
        <v>6783.7139999999999</v>
      </c>
      <c r="F113" s="76">
        <v>6715.8770000000004</v>
      </c>
      <c r="G113" s="96">
        <f t="shared" si="10"/>
        <v>99.00000206376626</v>
      </c>
      <c r="H113" s="59"/>
      <c r="I113" s="59"/>
      <c r="J113" s="59"/>
      <c r="K113" s="59"/>
      <c r="L113" s="59"/>
      <c r="M113" s="60"/>
      <c r="N113" s="59"/>
    </row>
    <row r="114" spans="1:17" ht="50.25" customHeight="1" x14ac:dyDescent="0.2">
      <c r="A114" s="180" t="s">
        <v>201</v>
      </c>
      <c r="B114" s="178" t="s">
        <v>116</v>
      </c>
      <c r="C114" s="5" t="s">
        <v>23</v>
      </c>
      <c r="D114" s="139">
        <v>5662.5540000000001</v>
      </c>
      <c r="E114" s="139">
        <v>5662.5540000000001</v>
      </c>
      <c r="F114" s="76">
        <v>5605.9279999999999</v>
      </c>
      <c r="G114" s="96">
        <f t="shared" si="10"/>
        <v>98.999991876457159</v>
      </c>
      <c r="H114" s="59"/>
      <c r="I114" s="59"/>
      <c r="J114" s="59"/>
      <c r="K114" s="59"/>
      <c r="L114" s="59"/>
      <c r="M114" s="60"/>
      <c r="N114" s="59"/>
    </row>
    <row r="115" spans="1:17" ht="49.5" customHeight="1" x14ac:dyDescent="0.2">
      <c r="A115" s="181"/>
      <c r="B115" s="179"/>
      <c r="C115" s="53" t="s">
        <v>12</v>
      </c>
      <c r="D115" s="91">
        <v>9641.6460000000006</v>
      </c>
      <c r="E115" s="91">
        <v>9641.6460000000006</v>
      </c>
      <c r="F115" s="87">
        <v>9545.23</v>
      </c>
      <c r="G115" s="96">
        <f t="shared" si="10"/>
        <v>99.000004770969596</v>
      </c>
      <c r="H115" s="59"/>
      <c r="I115" s="59"/>
      <c r="J115" s="59"/>
      <c r="K115" s="59"/>
      <c r="L115" s="59"/>
      <c r="M115" s="60"/>
      <c r="N115" s="59"/>
    </row>
    <row r="116" spans="1:17" ht="59.25" customHeight="1" x14ac:dyDescent="0.2">
      <c r="A116" s="135" t="s">
        <v>161</v>
      </c>
      <c r="B116" s="137" t="s">
        <v>238</v>
      </c>
      <c r="C116" s="53" t="s">
        <v>173</v>
      </c>
      <c r="D116" s="91">
        <v>11163.9</v>
      </c>
      <c r="E116" s="87">
        <v>11163.9</v>
      </c>
      <c r="F116" s="87">
        <f>11108.0805-7775.65635</f>
        <v>3332.4241499999998</v>
      </c>
      <c r="G116" s="96">
        <f t="shared" si="10"/>
        <v>29.849999999999998</v>
      </c>
      <c r="H116" s="59"/>
      <c r="I116" s="59"/>
      <c r="J116" s="59"/>
      <c r="K116" s="59"/>
      <c r="L116" s="59"/>
      <c r="M116" s="60"/>
      <c r="N116" s="59"/>
    </row>
    <row r="117" spans="1:17" ht="63.75" customHeight="1" x14ac:dyDescent="0.2">
      <c r="A117" s="135" t="s">
        <v>162</v>
      </c>
      <c r="B117" s="137" t="s">
        <v>239</v>
      </c>
      <c r="C117" s="53" t="s">
        <v>173</v>
      </c>
      <c r="D117" s="91">
        <v>27375.45</v>
      </c>
      <c r="E117" s="87">
        <v>27375.45</v>
      </c>
      <c r="F117" s="87">
        <f>27238.57275-687.55441</f>
        <v>26551.018339999999</v>
      </c>
      <c r="G117" s="96">
        <f t="shared" si="10"/>
        <v>96.988427003026416</v>
      </c>
      <c r="H117" s="59"/>
      <c r="I117" s="59"/>
      <c r="J117" s="59"/>
      <c r="K117" s="59"/>
      <c r="L117" s="59"/>
      <c r="M117" s="60"/>
      <c r="N117" s="59"/>
    </row>
    <row r="118" spans="1:17" ht="49.5" customHeight="1" x14ac:dyDescent="0.2">
      <c r="A118" s="135" t="s">
        <v>163</v>
      </c>
      <c r="B118" s="137" t="s">
        <v>170</v>
      </c>
      <c r="C118" s="53" t="s">
        <v>173</v>
      </c>
      <c r="D118" s="91">
        <v>4618.24</v>
      </c>
      <c r="E118" s="87">
        <v>4618.24</v>
      </c>
      <c r="F118" s="87">
        <v>4595.1487999999999</v>
      </c>
      <c r="G118" s="96">
        <f t="shared" si="10"/>
        <v>99.5</v>
      </c>
      <c r="H118" s="59"/>
      <c r="I118" s="59"/>
      <c r="J118" s="59"/>
      <c r="K118" s="59"/>
      <c r="L118" s="59"/>
      <c r="M118" s="60"/>
      <c r="N118" s="59"/>
    </row>
    <row r="119" spans="1:17" ht="53.25" customHeight="1" x14ac:dyDescent="0.2">
      <c r="A119" s="135" t="s">
        <v>202</v>
      </c>
      <c r="B119" s="137" t="s">
        <v>171</v>
      </c>
      <c r="C119" s="53" t="s">
        <v>173</v>
      </c>
      <c r="D119" s="91">
        <v>6416.01</v>
      </c>
      <c r="E119" s="87">
        <v>6416.01</v>
      </c>
      <c r="F119" s="87">
        <v>6330.9887200000003</v>
      </c>
      <c r="G119" s="96">
        <f t="shared" si="10"/>
        <v>98.674857426967861</v>
      </c>
      <c r="H119" s="59"/>
      <c r="I119" s="59"/>
      <c r="J119" s="59"/>
      <c r="K119" s="59"/>
      <c r="L119" s="59"/>
      <c r="M119" s="60"/>
      <c r="N119" s="59"/>
    </row>
    <row r="120" spans="1:17" ht="66.75" customHeight="1" x14ac:dyDescent="0.2">
      <c r="A120" s="135" t="s">
        <v>203</v>
      </c>
      <c r="B120" s="137" t="s">
        <v>172</v>
      </c>
      <c r="C120" s="53" t="s">
        <v>173</v>
      </c>
      <c r="D120" s="91">
        <v>13774.45</v>
      </c>
      <c r="E120" s="87">
        <v>13774.45</v>
      </c>
      <c r="F120" s="87">
        <v>13009.64632</v>
      </c>
      <c r="G120" s="96">
        <f t="shared" si="10"/>
        <v>94.447664480251476</v>
      </c>
      <c r="H120" s="59"/>
      <c r="I120" s="59"/>
      <c r="J120" s="59"/>
      <c r="K120" s="59"/>
      <c r="L120" s="59"/>
      <c r="M120" s="60"/>
      <c r="N120" s="59"/>
    </row>
    <row r="121" spans="1:17" ht="69.75" customHeight="1" x14ac:dyDescent="0.2">
      <c r="A121" s="135" t="s">
        <v>204</v>
      </c>
      <c r="B121" s="137" t="s">
        <v>181</v>
      </c>
      <c r="C121" s="53" t="s">
        <v>182</v>
      </c>
      <c r="D121" s="91">
        <v>5800</v>
      </c>
      <c r="E121" s="87">
        <v>5800</v>
      </c>
      <c r="F121" s="87">
        <v>5771</v>
      </c>
      <c r="G121" s="96">
        <f t="shared" si="10"/>
        <v>99.5</v>
      </c>
      <c r="H121" s="42"/>
      <c r="I121" s="59"/>
      <c r="J121" s="59"/>
      <c r="K121" s="59"/>
      <c r="L121" s="59"/>
      <c r="M121" s="60"/>
      <c r="N121" s="59"/>
    </row>
    <row r="122" spans="1:17" s="67" customFormat="1" ht="99.75" customHeight="1" x14ac:dyDescent="0.2">
      <c r="A122" s="135" t="s">
        <v>205</v>
      </c>
      <c r="B122" s="93" t="s">
        <v>166</v>
      </c>
      <c r="C122" s="5" t="s">
        <v>164</v>
      </c>
      <c r="D122" s="91">
        <v>4251.2700000000004</v>
      </c>
      <c r="E122" s="91">
        <v>4251.2700000000004</v>
      </c>
      <c r="F122" s="76">
        <v>4229.01368</v>
      </c>
      <c r="G122" s="96">
        <f t="shared" si="10"/>
        <v>99.476478322948196</v>
      </c>
      <c r="H122" s="172" t="s">
        <v>267</v>
      </c>
      <c r="I122" s="231">
        <v>14.27</v>
      </c>
      <c r="J122" s="183">
        <v>14.27</v>
      </c>
      <c r="K122" s="209">
        <v>136.1</v>
      </c>
      <c r="L122" s="183">
        <v>136.1</v>
      </c>
      <c r="M122" s="185">
        <v>100</v>
      </c>
      <c r="N122" s="231" t="s">
        <v>36</v>
      </c>
      <c r="O122" s="66"/>
      <c r="P122" s="66"/>
      <c r="Q122" s="121"/>
    </row>
    <row r="123" spans="1:17" s="69" customFormat="1" ht="141.75" x14ac:dyDescent="0.2">
      <c r="A123" s="135" t="s">
        <v>206</v>
      </c>
      <c r="B123" s="136" t="s">
        <v>158</v>
      </c>
      <c r="C123" s="57" t="s">
        <v>234</v>
      </c>
      <c r="D123" s="139">
        <v>34039.059679999998</v>
      </c>
      <c r="E123" s="139">
        <v>34039.059679999998</v>
      </c>
      <c r="F123" s="139">
        <v>34039.059679999998</v>
      </c>
      <c r="G123" s="95">
        <f t="shared" ref="G123:G166" si="15">F123/E123*100</f>
        <v>100</v>
      </c>
      <c r="H123" s="173"/>
      <c r="I123" s="232"/>
      <c r="J123" s="190"/>
      <c r="K123" s="211"/>
      <c r="L123" s="190"/>
      <c r="M123" s="191"/>
      <c r="N123" s="232"/>
      <c r="O123" s="68"/>
      <c r="P123" s="68"/>
      <c r="Q123" s="122"/>
    </row>
    <row r="124" spans="1:17" s="69" customFormat="1" ht="98.25" customHeight="1" x14ac:dyDescent="0.2">
      <c r="A124" s="135" t="s">
        <v>207</v>
      </c>
      <c r="B124" s="136" t="s">
        <v>159</v>
      </c>
      <c r="C124" s="57" t="s">
        <v>160</v>
      </c>
      <c r="D124" s="139">
        <v>1192.68</v>
      </c>
      <c r="E124" s="139">
        <v>1192.68</v>
      </c>
      <c r="F124" s="90">
        <v>1192.68</v>
      </c>
      <c r="G124" s="95">
        <f t="shared" ref="G124:G125" si="16">F124/E124*100</f>
        <v>100</v>
      </c>
      <c r="H124" s="172" t="s">
        <v>285</v>
      </c>
      <c r="I124" s="161">
        <v>38972.400000000001</v>
      </c>
      <c r="J124" s="116">
        <v>38972.400000000001</v>
      </c>
      <c r="K124" s="116">
        <v>256193</v>
      </c>
      <c r="L124" s="116">
        <v>258643</v>
      </c>
      <c r="M124" s="116">
        <f>L124/K124*100</f>
        <v>100.95631028170169</v>
      </c>
      <c r="N124" s="116"/>
      <c r="O124" s="68"/>
      <c r="P124" s="68"/>
      <c r="Q124" s="122"/>
    </row>
    <row r="125" spans="1:17" s="69" customFormat="1" ht="113.25" customHeight="1" x14ac:dyDescent="0.2">
      <c r="A125" s="135" t="s">
        <v>208</v>
      </c>
      <c r="B125" s="136" t="s">
        <v>235</v>
      </c>
      <c r="C125" s="57" t="s">
        <v>160</v>
      </c>
      <c r="D125" s="139">
        <v>3240</v>
      </c>
      <c r="E125" s="139">
        <v>3240</v>
      </c>
      <c r="F125" s="139">
        <v>0</v>
      </c>
      <c r="G125" s="95">
        <f t="shared" si="16"/>
        <v>0</v>
      </c>
      <c r="H125" s="189"/>
      <c r="I125" s="114"/>
      <c r="J125" s="114"/>
      <c r="K125" s="114"/>
      <c r="L125" s="114"/>
      <c r="M125" s="114"/>
      <c r="N125" s="114"/>
      <c r="O125" s="68"/>
      <c r="P125" s="68"/>
      <c r="Q125" s="122"/>
    </row>
    <row r="126" spans="1:17" s="69" customFormat="1" ht="94.5" x14ac:dyDescent="0.2">
      <c r="A126" s="135" t="s">
        <v>209</v>
      </c>
      <c r="B126" s="136" t="s">
        <v>174</v>
      </c>
      <c r="C126" s="57" t="s">
        <v>160</v>
      </c>
      <c r="D126" s="139">
        <v>6610.21</v>
      </c>
      <c r="E126" s="139">
        <v>6610.21</v>
      </c>
      <c r="F126" s="90">
        <v>6448.1958100000002</v>
      </c>
      <c r="G126" s="95">
        <f t="shared" ref="G126:G135" si="17">F126/E126*100</f>
        <v>97.54903112004007</v>
      </c>
      <c r="H126" s="59"/>
      <c r="I126" s="114"/>
      <c r="J126" s="114"/>
      <c r="K126" s="114"/>
      <c r="L126" s="114"/>
      <c r="M126" s="114"/>
      <c r="N126" s="114"/>
      <c r="O126" s="68"/>
      <c r="P126" s="68"/>
      <c r="Q126" s="122"/>
    </row>
    <row r="127" spans="1:17" s="69" customFormat="1" ht="94.5" x14ac:dyDescent="0.2">
      <c r="A127" s="135" t="s">
        <v>210</v>
      </c>
      <c r="B127" s="136" t="s">
        <v>175</v>
      </c>
      <c r="C127" s="57" t="s">
        <v>160</v>
      </c>
      <c r="D127" s="139">
        <v>19584.79</v>
      </c>
      <c r="E127" s="139">
        <v>19584.79</v>
      </c>
      <c r="F127" s="90">
        <v>19486.866050000001</v>
      </c>
      <c r="G127" s="95">
        <f t="shared" si="17"/>
        <v>99.5</v>
      </c>
      <c r="H127" s="59"/>
      <c r="I127" s="114"/>
      <c r="J127" s="59"/>
      <c r="K127" s="112"/>
      <c r="L127" s="59"/>
      <c r="M127" s="60"/>
      <c r="N127" s="55"/>
      <c r="O127" s="68"/>
      <c r="P127" s="68"/>
      <c r="Q127" s="122"/>
    </row>
    <row r="128" spans="1:17" s="69" customFormat="1" ht="105" customHeight="1" x14ac:dyDescent="0.2">
      <c r="A128" s="135" t="s">
        <v>211</v>
      </c>
      <c r="B128" s="136" t="s">
        <v>176</v>
      </c>
      <c r="C128" s="57" t="s">
        <v>160</v>
      </c>
      <c r="D128" s="139">
        <v>7477.15</v>
      </c>
      <c r="E128" s="139">
        <v>7477.15</v>
      </c>
      <c r="F128" s="90">
        <v>7439.7607600000001</v>
      </c>
      <c r="G128" s="95">
        <f t="shared" si="17"/>
        <v>99.49995332446187</v>
      </c>
      <c r="H128" s="59"/>
      <c r="I128" s="114"/>
      <c r="J128" s="59"/>
      <c r="K128" s="112"/>
      <c r="L128" s="59"/>
      <c r="M128" s="60"/>
      <c r="N128" s="55"/>
      <c r="O128" s="68"/>
      <c r="P128" s="68"/>
      <c r="Q128" s="122"/>
    </row>
    <row r="129" spans="1:17" s="69" customFormat="1" ht="81" customHeight="1" x14ac:dyDescent="0.2">
      <c r="A129" s="135" t="s">
        <v>212</v>
      </c>
      <c r="B129" s="136" t="s">
        <v>177</v>
      </c>
      <c r="C129" s="57" t="s">
        <v>160</v>
      </c>
      <c r="D129" s="139">
        <v>35000</v>
      </c>
      <c r="E129" s="139">
        <v>35000</v>
      </c>
      <c r="F129" s="90">
        <v>34825</v>
      </c>
      <c r="G129" s="95">
        <f t="shared" si="17"/>
        <v>99.5</v>
      </c>
      <c r="H129" s="59"/>
      <c r="I129" s="114"/>
      <c r="J129" s="59"/>
      <c r="K129" s="112"/>
      <c r="L129" s="59"/>
      <c r="M129" s="60"/>
      <c r="N129" s="55"/>
      <c r="O129" s="68"/>
      <c r="P129" s="68"/>
      <c r="Q129" s="122"/>
    </row>
    <row r="130" spans="1:17" s="69" customFormat="1" ht="82.5" customHeight="1" x14ac:dyDescent="0.2">
      <c r="A130" s="135" t="s">
        <v>213</v>
      </c>
      <c r="B130" s="136" t="s">
        <v>178</v>
      </c>
      <c r="C130" s="57" t="s">
        <v>160</v>
      </c>
      <c r="D130" s="139">
        <v>5752.88</v>
      </c>
      <c r="E130" s="139">
        <v>5752.88</v>
      </c>
      <c r="F130" s="90">
        <v>5724.1146200000003</v>
      </c>
      <c r="G130" s="95">
        <f t="shared" si="17"/>
        <v>99.499982965054016</v>
      </c>
      <c r="H130" s="42"/>
      <c r="I130" s="162"/>
      <c r="J130" s="42"/>
      <c r="K130" s="113"/>
      <c r="L130" s="42"/>
      <c r="M130" s="100"/>
      <c r="N130" s="57"/>
      <c r="O130" s="68"/>
      <c r="P130" s="68"/>
      <c r="Q130" s="122"/>
    </row>
    <row r="131" spans="1:17" s="69" customFormat="1" ht="72" customHeight="1" x14ac:dyDescent="0.2">
      <c r="A131" s="135" t="s">
        <v>214</v>
      </c>
      <c r="B131" s="136" t="s">
        <v>179</v>
      </c>
      <c r="C131" s="57" t="s">
        <v>180</v>
      </c>
      <c r="D131" s="139">
        <v>15059.83</v>
      </c>
      <c r="E131" s="139">
        <v>15059.83</v>
      </c>
      <c r="F131" s="90">
        <v>14876.70277</v>
      </c>
      <c r="G131" s="95">
        <f t="shared" si="17"/>
        <v>98.784002010646859</v>
      </c>
      <c r="H131" s="42" t="s">
        <v>290</v>
      </c>
      <c r="I131" s="163">
        <v>12.56</v>
      </c>
      <c r="J131" s="163">
        <v>12.56</v>
      </c>
      <c r="K131" s="124">
        <v>12.98</v>
      </c>
      <c r="L131" s="124">
        <v>12.98</v>
      </c>
      <c r="M131" s="147">
        <f>L131/K131*100</f>
        <v>100</v>
      </c>
      <c r="N131" s="57"/>
      <c r="O131" s="68"/>
      <c r="P131" s="68"/>
      <c r="Q131" s="122"/>
    </row>
    <row r="132" spans="1:17" s="69" customFormat="1" ht="57.75" customHeight="1" x14ac:dyDescent="0.2">
      <c r="A132" s="135" t="s">
        <v>215</v>
      </c>
      <c r="B132" s="136" t="s">
        <v>183</v>
      </c>
      <c r="C132" s="57" t="s">
        <v>182</v>
      </c>
      <c r="D132" s="139">
        <v>1200</v>
      </c>
      <c r="E132" s="139">
        <v>1200</v>
      </c>
      <c r="F132" s="90">
        <v>1200</v>
      </c>
      <c r="G132" s="95">
        <f t="shared" si="17"/>
        <v>100</v>
      </c>
      <c r="H132" s="172" t="s">
        <v>286</v>
      </c>
      <c r="I132" s="115">
        <v>2.6429999999999998</v>
      </c>
      <c r="J132" s="115">
        <v>2.6429999999999998</v>
      </c>
      <c r="K132" s="107">
        <v>3.07</v>
      </c>
      <c r="L132" s="130">
        <v>6.48</v>
      </c>
      <c r="M132" s="128">
        <f>L132/K132*100</f>
        <v>211.07491856677524</v>
      </c>
      <c r="N132" s="55"/>
      <c r="O132" s="68"/>
      <c r="P132" s="68"/>
      <c r="Q132" s="122"/>
    </row>
    <row r="133" spans="1:17" s="69" customFormat="1" ht="60.75" customHeight="1" x14ac:dyDescent="0.2">
      <c r="A133" s="135" t="s">
        <v>216</v>
      </c>
      <c r="B133" s="136" t="s">
        <v>240</v>
      </c>
      <c r="C133" s="57" t="s">
        <v>184</v>
      </c>
      <c r="D133" s="139">
        <v>7338.7079999999996</v>
      </c>
      <c r="E133" s="139">
        <v>7338.7079999999996</v>
      </c>
      <c r="F133" s="90">
        <f>7302.01446-7302.01446</f>
        <v>0</v>
      </c>
      <c r="G133" s="95">
        <f t="shared" si="17"/>
        <v>0</v>
      </c>
      <c r="H133" s="189"/>
      <c r="I133" s="55"/>
      <c r="J133" s="59"/>
      <c r="K133" s="112"/>
      <c r="L133" s="59"/>
      <c r="M133" s="60"/>
      <c r="N133" s="55"/>
      <c r="O133" s="68"/>
      <c r="P133" s="68"/>
      <c r="Q133" s="122"/>
    </row>
    <row r="134" spans="1:17" s="69" customFormat="1" ht="76.5" customHeight="1" x14ac:dyDescent="0.2">
      <c r="A134" s="135" t="s">
        <v>217</v>
      </c>
      <c r="B134" s="136" t="s">
        <v>237</v>
      </c>
      <c r="C134" s="57" t="s">
        <v>185</v>
      </c>
      <c r="D134" s="139">
        <v>6323.4384200000004</v>
      </c>
      <c r="E134" s="139">
        <v>6323.4384200000004</v>
      </c>
      <c r="F134" s="139">
        <f>6323.43842-5691.09462</f>
        <v>632.34380000000056</v>
      </c>
      <c r="G134" s="95">
        <f t="shared" si="17"/>
        <v>9.9999993358044055</v>
      </c>
      <c r="H134" s="173"/>
      <c r="I134" s="55"/>
      <c r="J134" s="59"/>
      <c r="K134" s="112"/>
      <c r="L134" s="59"/>
      <c r="M134" s="60"/>
      <c r="N134" s="55"/>
      <c r="O134" s="68"/>
      <c r="P134" s="68"/>
      <c r="Q134" s="122"/>
    </row>
    <row r="135" spans="1:17" s="69" customFormat="1" ht="65.25" customHeight="1" x14ac:dyDescent="0.2">
      <c r="A135" s="135" t="s">
        <v>218</v>
      </c>
      <c r="B135" s="136" t="s">
        <v>241</v>
      </c>
      <c r="C135" s="57" t="s">
        <v>242</v>
      </c>
      <c r="D135" s="139">
        <v>19932</v>
      </c>
      <c r="E135" s="139">
        <v>19932</v>
      </c>
      <c r="F135" s="139">
        <v>19932</v>
      </c>
      <c r="G135" s="95">
        <f t="shared" si="17"/>
        <v>100</v>
      </c>
      <c r="H135" s="172" t="s">
        <v>268</v>
      </c>
      <c r="I135" s="209">
        <v>94.3</v>
      </c>
      <c r="J135" s="183">
        <v>94.3</v>
      </c>
      <c r="K135" s="209">
        <v>303.2</v>
      </c>
      <c r="L135" s="183">
        <v>303.2</v>
      </c>
      <c r="M135" s="185">
        <f t="shared" ref="M135" si="18">L135/K135*100</f>
        <v>100</v>
      </c>
      <c r="N135" s="209" t="s">
        <v>36</v>
      </c>
      <c r="O135" s="68"/>
      <c r="P135" s="68"/>
      <c r="Q135" s="122"/>
    </row>
    <row r="136" spans="1:17" ht="62.25" customHeight="1" x14ac:dyDescent="0.2">
      <c r="A136" s="180" t="s">
        <v>244</v>
      </c>
      <c r="B136" s="178" t="s">
        <v>288</v>
      </c>
      <c r="C136" s="57" t="s">
        <v>23</v>
      </c>
      <c r="D136" s="139">
        <v>135549.9</v>
      </c>
      <c r="E136" s="139">
        <v>135549.9</v>
      </c>
      <c r="F136" s="139">
        <v>68682.21385</v>
      </c>
      <c r="G136" s="95">
        <f t="shared" si="15"/>
        <v>50.669320929045327</v>
      </c>
      <c r="H136" s="189"/>
      <c r="I136" s="210"/>
      <c r="J136" s="184"/>
      <c r="K136" s="210"/>
      <c r="L136" s="184"/>
      <c r="M136" s="186"/>
      <c r="N136" s="210"/>
      <c r="O136" s="242">
        <f>E136+E137</f>
        <v>366351.3</v>
      </c>
      <c r="P136" s="242">
        <f>F136+F137</f>
        <v>185627.71539</v>
      </c>
      <c r="Q136" s="117">
        <f>O136-P136</f>
        <v>180723.58460999999</v>
      </c>
    </row>
    <row r="137" spans="1:17" ht="69" customHeight="1" x14ac:dyDescent="0.2">
      <c r="A137" s="181"/>
      <c r="B137" s="179"/>
      <c r="C137" s="5" t="s">
        <v>12</v>
      </c>
      <c r="D137" s="139">
        <v>230801.4</v>
      </c>
      <c r="E137" s="139">
        <v>230801.4</v>
      </c>
      <c r="F137" s="139">
        <v>116945.50154</v>
      </c>
      <c r="G137" s="96">
        <f t="shared" si="15"/>
        <v>50.669320697361456</v>
      </c>
      <c r="H137" s="173"/>
      <c r="I137" s="211"/>
      <c r="J137" s="190"/>
      <c r="K137" s="211"/>
      <c r="L137" s="190"/>
      <c r="M137" s="191"/>
      <c r="N137" s="211"/>
    </row>
    <row r="138" spans="1:17" ht="72.75" customHeight="1" x14ac:dyDescent="0.2">
      <c r="A138" s="151"/>
      <c r="B138" s="16" t="s">
        <v>25</v>
      </c>
      <c r="C138" s="6" t="s">
        <v>12</v>
      </c>
      <c r="D138" s="79">
        <f>SUM(D139:D147)</f>
        <v>21767.84</v>
      </c>
      <c r="E138" s="79">
        <f t="shared" ref="E138:F138" si="19">SUM(E139:E147)</f>
        <v>21767.84</v>
      </c>
      <c r="F138" s="79">
        <f t="shared" si="19"/>
        <v>21539.24725</v>
      </c>
      <c r="G138" s="19">
        <f t="shared" si="15"/>
        <v>98.949860206616734</v>
      </c>
      <c r="H138" s="149"/>
      <c r="I138" s="143"/>
      <c r="J138" s="143"/>
      <c r="K138" s="143"/>
      <c r="L138" s="143"/>
      <c r="M138" s="143"/>
      <c r="N138" s="143"/>
    </row>
    <row r="139" spans="1:17" ht="72" customHeight="1" x14ac:dyDescent="0.2">
      <c r="A139" s="140">
        <f>A138+1</f>
        <v>1</v>
      </c>
      <c r="B139" s="172" t="s">
        <v>38</v>
      </c>
      <c r="C139" s="123" t="s">
        <v>245</v>
      </c>
      <c r="D139" s="91">
        <v>6193.3</v>
      </c>
      <c r="E139" s="91">
        <v>6193.3</v>
      </c>
      <c r="F139" s="91">
        <v>6193.3</v>
      </c>
      <c r="G139" s="96">
        <f t="shared" si="15"/>
        <v>100</v>
      </c>
      <c r="H139" s="149" t="s">
        <v>284</v>
      </c>
      <c r="I139" s="143">
        <v>2.4900000000000002</v>
      </c>
      <c r="J139" s="143">
        <v>2.5</v>
      </c>
      <c r="K139" s="143">
        <v>2.5299999999999998</v>
      </c>
      <c r="L139" s="129">
        <v>2.5299999999999998</v>
      </c>
      <c r="M139" s="156">
        <f t="shared" ref="M139:M147" si="20">L139/K139*100</f>
        <v>100</v>
      </c>
      <c r="N139" s="143">
        <v>2.5299999999999998</v>
      </c>
      <c r="P139" s="64"/>
    </row>
    <row r="140" spans="1:17" ht="87.75" customHeight="1" x14ac:dyDescent="0.2">
      <c r="A140" s="240"/>
      <c r="B140" s="189"/>
      <c r="C140" s="53" t="s">
        <v>246</v>
      </c>
      <c r="D140" s="195">
        <v>2513.9</v>
      </c>
      <c r="E140" s="195">
        <v>2513.9</v>
      </c>
      <c r="F140" s="195">
        <v>2513.9</v>
      </c>
      <c r="G140" s="237">
        <f t="shared" si="15"/>
        <v>100</v>
      </c>
      <c r="H140" s="125" t="s">
        <v>283</v>
      </c>
      <c r="I140" s="143">
        <v>1.93</v>
      </c>
      <c r="J140" s="143">
        <v>1.93</v>
      </c>
      <c r="K140" s="143">
        <v>1.99</v>
      </c>
      <c r="L140" s="129">
        <v>1.99</v>
      </c>
      <c r="M140" s="156">
        <f t="shared" si="20"/>
        <v>100</v>
      </c>
      <c r="N140" s="143">
        <v>1.99</v>
      </c>
      <c r="P140" s="64"/>
    </row>
    <row r="141" spans="1:17" ht="53.25" customHeight="1" x14ac:dyDescent="0.2">
      <c r="A141" s="240"/>
      <c r="B141" s="189"/>
      <c r="C141" s="55"/>
      <c r="D141" s="208"/>
      <c r="E141" s="208"/>
      <c r="F141" s="208"/>
      <c r="G141" s="238"/>
      <c r="H141" s="149" t="s">
        <v>292</v>
      </c>
      <c r="I141" s="129">
        <v>1</v>
      </c>
      <c r="J141" s="129">
        <v>1</v>
      </c>
      <c r="K141" s="129">
        <v>1</v>
      </c>
      <c r="L141" s="129">
        <v>1</v>
      </c>
      <c r="M141" s="156">
        <f t="shared" si="20"/>
        <v>100</v>
      </c>
      <c r="N141" s="143">
        <v>1</v>
      </c>
      <c r="P141" s="64"/>
    </row>
    <row r="142" spans="1:17" ht="85.5" customHeight="1" x14ac:dyDescent="0.2">
      <c r="A142" s="240"/>
      <c r="B142" s="189"/>
      <c r="C142" s="55"/>
      <c r="D142" s="208"/>
      <c r="E142" s="208"/>
      <c r="F142" s="208"/>
      <c r="G142" s="238"/>
      <c r="H142" s="149" t="s">
        <v>293</v>
      </c>
      <c r="I142" s="129">
        <v>1</v>
      </c>
      <c r="J142" s="129">
        <v>1</v>
      </c>
      <c r="K142" s="129">
        <v>1</v>
      </c>
      <c r="L142" s="129">
        <v>1</v>
      </c>
      <c r="M142" s="156">
        <f t="shared" si="20"/>
        <v>100</v>
      </c>
      <c r="N142" s="143">
        <v>1</v>
      </c>
      <c r="P142" s="64"/>
    </row>
    <row r="143" spans="1:17" ht="50.25" customHeight="1" x14ac:dyDescent="0.2">
      <c r="A143" s="241"/>
      <c r="B143" s="173"/>
      <c r="C143" s="57"/>
      <c r="D143" s="196"/>
      <c r="E143" s="196"/>
      <c r="F143" s="196"/>
      <c r="G143" s="239"/>
      <c r="H143" s="149" t="s">
        <v>294</v>
      </c>
      <c r="I143" s="129">
        <v>1</v>
      </c>
      <c r="J143" s="129">
        <v>1</v>
      </c>
      <c r="K143" s="129">
        <v>1</v>
      </c>
      <c r="L143" s="129">
        <v>1</v>
      </c>
      <c r="M143" s="156">
        <f t="shared" si="20"/>
        <v>100</v>
      </c>
      <c r="N143" s="129">
        <v>1</v>
      </c>
      <c r="P143" s="64"/>
    </row>
    <row r="144" spans="1:17" ht="136.5" customHeight="1" x14ac:dyDescent="0.2">
      <c r="A144" s="234">
        <v>2</v>
      </c>
      <c r="B144" s="178" t="s">
        <v>26</v>
      </c>
      <c r="C144" s="123" t="s">
        <v>245</v>
      </c>
      <c r="D144" s="91">
        <f>7741.6-0.06</f>
        <v>7741.54</v>
      </c>
      <c r="E144" s="91">
        <f>7741.6-0.06</f>
        <v>7741.54</v>
      </c>
      <c r="F144" s="91">
        <f>7741.6-69.0051100000001-0.06</f>
        <v>7672.5348899999999</v>
      </c>
      <c r="G144" s="96">
        <f t="shared" si="15"/>
        <v>99.108638462114769</v>
      </c>
      <c r="H144" s="172" t="s">
        <v>137</v>
      </c>
      <c r="I144" s="183">
        <v>630</v>
      </c>
      <c r="J144" s="183">
        <v>630</v>
      </c>
      <c r="K144" s="183">
        <v>640</v>
      </c>
      <c r="L144" s="185">
        <v>640</v>
      </c>
      <c r="M144" s="185">
        <f t="shared" si="20"/>
        <v>100</v>
      </c>
      <c r="N144" s="183">
        <v>650</v>
      </c>
    </row>
    <row r="145" spans="1:16" ht="75" customHeight="1" x14ac:dyDescent="0.2">
      <c r="A145" s="235"/>
      <c r="B145" s="179"/>
      <c r="C145" s="123" t="s">
        <v>246</v>
      </c>
      <c r="D145" s="91">
        <v>3142.3</v>
      </c>
      <c r="E145" s="91">
        <v>3142.3</v>
      </c>
      <c r="F145" s="91">
        <f>3142.3-159.58764</f>
        <v>2982.71236</v>
      </c>
      <c r="G145" s="96">
        <f t="shared" si="15"/>
        <v>94.921311141520533</v>
      </c>
      <c r="H145" s="173"/>
      <c r="I145" s="190"/>
      <c r="J145" s="190"/>
      <c r="K145" s="190"/>
      <c r="L145" s="191"/>
      <c r="M145" s="191"/>
      <c r="N145" s="190"/>
    </row>
    <row r="146" spans="1:16" ht="64.5" customHeight="1" x14ac:dyDescent="0.2">
      <c r="A146" s="101">
        <v>3</v>
      </c>
      <c r="B146" s="178" t="s">
        <v>27</v>
      </c>
      <c r="C146" s="123" t="s">
        <v>245</v>
      </c>
      <c r="D146" s="91">
        <v>1548.3</v>
      </c>
      <c r="E146" s="91">
        <v>1548.3</v>
      </c>
      <c r="F146" s="91">
        <v>1548.3</v>
      </c>
      <c r="G146" s="96">
        <f t="shared" si="15"/>
        <v>100</v>
      </c>
      <c r="H146" s="149" t="s">
        <v>269</v>
      </c>
      <c r="I146" s="143">
        <v>2</v>
      </c>
      <c r="J146" s="143">
        <v>2</v>
      </c>
      <c r="K146" s="143">
        <v>2</v>
      </c>
      <c r="L146" s="156">
        <v>2</v>
      </c>
      <c r="M146" s="156">
        <f t="shared" si="20"/>
        <v>100</v>
      </c>
      <c r="N146" s="143">
        <v>2</v>
      </c>
      <c r="P146" s="194"/>
    </row>
    <row r="147" spans="1:16" ht="78.75" customHeight="1" x14ac:dyDescent="0.2">
      <c r="A147" s="102"/>
      <c r="B147" s="179"/>
      <c r="C147" s="123" t="s">
        <v>246</v>
      </c>
      <c r="D147" s="139">
        <v>628.5</v>
      </c>
      <c r="E147" s="139">
        <v>628.5</v>
      </c>
      <c r="F147" s="139">
        <v>628.5</v>
      </c>
      <c r="G147" s="95">
        <f t="shared" si="15"/>
        <v>100</v>
      </c>
      <c r="H147" s="149" t="s">
        <v>46</v>
      </c>
      <c r="I147" s="61">
        <v>18000</v>
      </c>
      <c r="J147" s="61">
        <v>19000</v>
      </c>
      <c r="K147" s="61">
        <v>19000</v>
      </c>
      <c r="L147" s="61">
        <v>19000</v>
      </c>
      <c r="M147" s="156">
        <f t="shared" si="20"/>
        <v>100</v>
      </c>
      <c r="N147" s="61">
        <v>20000</v>
      </c>
      <c r="P147" s="194"/>
    </row>
    <row r="148" spans="1:16" ht="38.25" customHeight="1" x14ac:dyDescent="0.2">
      <c r="A148" s="203"/>
      <c r="B148" s="202" t="s">
        <v>28</v>
      </c>
      <c r="C148" s="6" t="s">
        <v>24</v>
      </c>
      <c r="D148" s="79">
        <f>D149+D150</f>
        <v>52443.93</v>
      </c>
      <c r="E148" s="79">
        <f>E149+E150</f>
        <v>52443.934000000001</v>
      </c>
      <c r="F148" s="79">
        <f>F149+F150</f>
        <v>52332.495530000007</v>
      </c>
      <c r="G148" s="19">
        <f t="shared" si="15"/>
        <v>99.787509323766614</v>
      </c>
      <c r="H148" s="149"/>
      <c r="I148" s="143"/>
      <c r="J148" s="143"/>
      <c r="K148" s="143"/>
      <c r="L148" s="143"/>
      <c r="M148" s="143"/>
      <c r="N148" s="143"/>
      <c r="O148" s="65"/>
      <c r="P148" s="65"/>
    </row>
    <row r="149" spans="1:16" ht="51" customHeight="1" x14ac:dyDescent="0.2">
      <c r="A149" s="203"/>
      <c r="B149" s="202"/>
      <c r="C149" s="6" t="s">
        <v>23</v>
      </c>
      <c r="D149" s="79">
        <f>D154+D155</f>
        <v>19098.300000000003</v>
      </c>
      <c r="E149" s="79">
        <f>E154+E155</f>
        <v>19098.300000000003</v>
      </c>
      <c r="F149" s="79">
        <f>F154+F155</f>
        <v>19098.300000000003</v>
      </c>
      <c r="G149" s="19">
        <f t="shared" si="15"/>
        <v>100</v>
      </c>
      <c r="H149" s="149"/>
      <c r="I149" s="143"/>
      <c r="J149" s="143"/>
      <c r="K149" s="143"/>
      <c r="L149" s="143"/>
      <c r="M149" s="143"/>
      <c r="N149" s="143"/>
      <c r="O149" s="65"/>
      <c r="P149" s="65"/>
    </row>
    <row r="150" spans="1:16" ht="56.25" customHeight="1" x14ac:dyDescent="0.2">
      <c r="A150" s="203"/>
      <c r="B150" s="202"/>
      <c r="C150" s="6" t="s">
        <v>12</v>
      </c>
      <c r="D150" s="79">
        <f>D151+D152+D153</f>
        <v>33345.629999999997</v>
      </c>
      <c r="E150" s="79">
        <f>E151+E152+E153</f>
        <v>33345.633999999998</v>
      </c>
      <c r="F150" s="79">
        <f>F151+F152+F153</f>
        <v>33234.195530000005</v>
      </c>
      <c r="G150" s="19">
        <f t="shared" si="15"/>
        <v>99.665807913563754</v>
      </c>
      <c r="H150" s="149"/>
      <c r="I150" s="143"/>
      <c r="J150" s="143"/>
      <c r="K150" s="143"/>
      <c r="L150" s="143"/>
      <c r="M150" s="143"/>
      <c r="N150" s="143"/>
      <c r="O150" s="65"/>
      <c r="P150" s="65"/>
    </row>
    <row r="151" spans="1:16" ht="107.25" customHeight="1" x14ac:dyDescent="0.2">
      <c r="A151" s="92">
        <f>A150+1</f>
        <v>1</v>
      </c>
      <c r="B151" s="153" t="s">
        <v>251</v>
      </c>
      <c r="C151" s="5" t="s">
        <v>12</v>
      </c>
      <c r="D151" s="74">
        <f>4470.3+0.03</f>
        <v>4470.33</v>
      </c>
      <c r="E151" s="74">
        <v>4470.3339999999998</v>
      </c>
      <c r="F151" s="74">
        <f>4470.3-103.239519999999+0.03</f>
        <v>4367.0904800000008</v>
      </c>
      <c r="G151" s="96">
        <f t="shared" si="15"/>
        <v>97.690474134594879</v>
      </c>
      <c r="H151" s="149" t="s">
        <v>143</v>
      </c>
      <c r="I151" s="143">
        <v>30</v>
      </c>
      <c r="J151" s="143">
        <v>33</v>
      </c>
      <c r="K151" s="143">
        <v>30</v>
      </c>
      <c r="L151" s="143">
        <v>30</v>
      </c>
      <c r="M151" s="156">
        <f>L151/K151*100</f>
        <v>100</v>
      </c>
      <c r="N151" s="143">
        <v>31</v>
      </c>
    </row>
    <row r="152" spans="1:16" ht="72" customHeight="1" x14ac:dyDescent="0.2">
      <c r="A152" s="204">
        <f>A151+1</f>
        <v>2</v>
      </c>
      <c r="B152" s="207" t="s">
        <v>282</v>
      </c>
      <c r="C152" s="5" t="s">
        <v>12</v>
      </c>
      <c r="D152" s="74">
        <v>17881.3</v>
      </c>
      <c r="E152" s="74">
        <v>17881.3</v>
      </c>
      <c r="F152" s="74">
        <f>17881.3-8.19494999999915</f>
        <v>17873.105050000002</v>
      </c>
      <c r="G152" s="96">
        <f t="shared" si="15"/>
        <v>99.954170278447336</v>
      </c>
      <c r="H152" s="199" t="s">
        <v>142</v>
      </c>
      <c r="I152" s="200">
        <v>91</v>
      </c>
      <c r="J152" s="183">
        <v>98</v>
      </c>
      <c r="K152" s="200">
        <v>90</v>
      </c>
      <c r="L152" s="183">
        <v>98</v>
      </c>
      <c r="M152" s="185">
        <f t="shared" ref="M152" si="21">L152/K152*100</f>
        <v>108.88888888888889</v>
      </c>
      <c r="N152" s="200">
        <v>93</v>
      </c>
    </row>
    <row r="153" spans="1:16" ht="68.25" customHeight="1" x14ac:dyDescent="0.2">
      <c r="A153" s="204"/>
      <c r="B153" s="207"/>
      <c r="C153" s="5" t="s">
        <v>12</v>
      </c>
      <c r="D153" s="74">
        <v>10994</v>
      </c>
      <c r="E153" s="74">
        <v>10994</v>
      </c>
      <c r="F153" s="74">
        <v>10994</v>
      </c>
      <c r="G153" s="96">
        <f t="shared" si="15"/>
        <v>100</v>
      </c>
      <c r="H153" s="199"/>
      <c r="I153" s="200"/>
      <c r="J153" s="190"/>
      <c r="K153" s="200"/>
      <c r="L153" s="190"/>
      <c r="M153" s="191"/>
      <c r="N153" s="200"/>
    </row>
    <row r="154" spans="1:16" ht="96.75" customHeight="1" x14ac:dyDescent="0.2">
      <c r="A154" s="152">
        <f>A152+1</f>
        <v>3</v>
      </c>
      <c r="B154" s="153" t="s">
        <v>280</v>
      </c>
      <c r="C154" s="5" t="s">
        <v>23</v>
      </c>
      <c r="D154" s="74">
        <v>18777.900000000001</v>
      </c>
      <c r="E154" s="74">
        <v>18777.900000000001</v>
      </c>
      <c r="F154" s="74">
        <v>18777.900000000001</v>
      </c>
      <c r="G154" s="96">
        <f t="shared" si="15"/>
        <v>100</v>
      </c>
      <c r="H154" s="22" t="s">
        <v>144</v>
      </c>
      <c r="I154" s="143">
        <v>100</v>
      </c>
      <c r="J154" s="143">
        <v>100</v>
      </c>
      <c r="K154" s="143">
        <v>100</v>
      </c>
      <c r="L154" s="143">
        <v>100</v>
      </c>
      <c r="M154" s="143">
        <v>100</v>
      </c>
      <c r="N154" s="143">
        <v>100</v>
      </c>
    </row>
    <row r="155" spans="1:16" ht="58.5" customHeight="1" x14ac:dyDescent="0.2">
      <c r="A155" s="152">
        <f>A154+1</f>
        <v>4</v>
      </c>
      <c r="B155" s="153" t="s">
        <v>281</v>
      </c>
      <c r="C155" s="5" t="s">
        <v>23</v>
      </c>
      <c r="D155" s="74">
        <v>320.39999999999998</v>
      </c>
      <c r="E155" s="74">
        <v>320.39999999999998</v>
      </c>
      <c r="F155" s="74">
        <v>320.39999999999998</v>
      </c>
      <c r="G155" s="96">
        <f t="shared" si="15"/>
        <v>100</v>
      </c>
      <c r="H155" s="22" t="s">
        <v>270</v>
      </c>
      <c r="I155" s="143">
        <v>878</v>
      </c>
      <c r="J155" s="143">
        <v>878</v>
      </c>
      <c r="K155" s="143">
        <v>878</v>
      </c>
      <c r="L155" s="143">
        <v>900</v>
      </c>
      <c r="M155" s="156">
        <f t="shared" ref="M155" si="22">L155/K155*100</f>
        <v>102.50569476082005</v>
      </c>
      <c r="N155" s="143">
        <v>900</v>
      </c>
    </row>
    <row r="156" spans="1:16" ht="75" customHeight="1" x14ac:dyDescent="0.2">
      <c r="A156" s="151"/>
      <c r="B156" s="16" t="s">
        <v>29</v>
      </c>
      <c r="C156" s="6" t="s">
        <v>12</v>
      </c>
      <c r="D156" s="75">
        <f>SUM(D158:D186)</f>
        <v>250609.30999999997</v>
      </c>
      <c r="E156" s="75">
        <f>SUM(E158:E186)</f>
        <v>250609.30999999997</v>
      </c>
      <c r="F156" s="75">
        <f t="shared" ref="E156:F156" si="23">SUM(F158:F186)</f>
        <v>249002.25399999999</v>
      </c>
      <c r="G156" s="25">
        <f t="shared" si="15"/>
        <v>99.358740503295749</v>
      </c>
      <c r="H156" s="149"/>
      <c r="I156" s="143"/>
      <c r="J156" s="143"/>
      <c r="K156" s="143"/>
      <c r="L156" s="143"/>
      <c r="M156" s="134"/>
      <c r="N156" s="143"/>
    </row>
    <row r="157" spans="1:16" ht="45" customHeight="1" x14ac:dyDescent="0.2">
      <c r="A157" s="108"/>
      <c r="B157" s="109"/>
      <c r="C157" s="110" t="s">
        <v>81</v>
      </c>
      <c r="D157" s="111">
        <f>SUM(D187)</f>
        <v>198628.22</v>
      </c>
      <c r="E157" s="111">
        <f t="shared" ref="E157:F157" si="24">SUM(E187)</f>
        <v>198628.22</v>
      </c>
      <c r="F157" s="111">
        <f t="shared" si="24"/>
        <v>198628.22</v>
      </c>
      <c r="G157" s="25">
        <f t="shared" si="15"/>
        <v>100</v>
      </c>
      <c r="H157" s="149"/>
      <c r="I157" s="143"/>
      <c r="J157" s="143"/>
      <c r="K157" s="143"/>
      <c r="L157" s="143"/>
      <c r="M157" s="134"/>
      <c r="N157" s="143"/>
    </row>
    <row r="158" spans="1:16" ht="123.75" customHeight="1" x14ac:dyDescent="0.2">
      <c r="A158" s="205">
        <v>1</v>
      </c>
      <c r="B158" s="172" t="s">
        <v>47</v>
      </c>
      <c r="C158" s="192" t="s">
        <v>12</v>
      </c>
      <c r="D158" s="195">
        <f>8723.11-0.03-0.03</f>
        <v>8723.0499999999993</v>
      </c>
      <c r="E158" s="195">
        <f>8723.11-0.03-0.03</f>
        <v>8723.0499999999993</v>
      </c>
      <c r="F158" s="195">
        <f>8723.11-153.845-0.07</f>
        <v>8569.1950000000015</v>
      </c>
      <c r="G158" s="169">
        <f t="shared" si="15"/>
        <v>98.236224714979301</v>
      </c>
      <c r="H158" s="149" t="s">
        <v>141</v>
      </c>
      <c r="I158" s="143">
        <v>940</v>
      </c>
      <c r="J158" s="143">
        <v>942</v>
      </c>
      <c r="K158" s="143">
        <v>960</v>
      </c>
      <c r="L158" s="143">
        <v>1078</v>
      </c>
      <c r="M158" s="147">
        <f>L158/K158*100</f>
        <v>112.29166666666666</v>
      </c>
      <c r="N158" s="143">
        <v>980</v>
      </c>
      <c r="O158" s="197"/>
      <c r="P158" s="194"/>
    </row>
    <row r="159" spans="1:16" ht="201" customHeight="1" x14ac:dyDescent="0.2">
      <c r="A159" s="206"/>
      <c r="B159" s="173"/>
      <c r="C159" s="193"/>
      <c r="D159" s="196"/>
      <c r="E159" s="196"/>
      <c r="F159" s="196"/>
      <c r="G159" s="170" t="e">
        <f t="shared" si="15"/>
        <v>#DIV/0!</v>
      </c>
      <c r="H159" s="149" t="s">
        <v>138</v>
      </c>
      <c r="I159" s="143">
        <v>100</v>
      </c>
      <c r="J159" s="143">
        <v>100</v>
      </c>
      <c r="K159" s="143">
        <v>100</v>
      </c>
      <c r="L159" s="143">
        <v>100</v>
      </c>
      <c r="M159" s="143">
        <f>L159/K159*100</f>
        <v>100</v>
      </c>
      <c r="N159" s="143">
        <v>100</v>
      </c>
      <c r="O159" s="197"/>
      <c r="P159" s="194"/>
    </row>
    <row r="160" spans="1:16" ht="117.75" customHeight="1" x14ac:dyDescent="0.2">
      <c r="A160" s="205">
        <v>2</v>
      </c>
      <c r="B160" s="172" t="s">
        <v>48</v>
      </c>
      <c r="C160" s="192" t="s">
        <v>12</v>
      </c>
      <c r="D160" s="195">
        <v>11215.4</v>
      </c>
      <c r="E160" s="195">
        <v>11215.4</v>
      </c>
      <c r="F160" s="195">
        <v>11215.4</v>
      </c>
      <c r="G160" s="169">
        <f t="shared" si="15"/>
        <v>100</v>
      </c>
      <c r="H160" s="149" t="s">
        <v>126</v>
      </c>
      <c r="I160" s="143">
        <v>59.6</v>
      </c>
      <c r="J160" s="143">
        <v>59.6</v>
      </c>
      <c r="K160" s="143">
        <v>59.8</v>
      </c>
      <c r="L160" s="143">
        <v>59.8</v>
      </c>
      <c r="M160" s="147">
        <v>100</v>
      </c>
      <c r="N160" s="143">
        <v>60</v>
      </c>
      <c r="O160" s="197"/>
      <c r="P160" s="194"/>
    </row>
    <row r="161" spans="1:16" ht="102" customHeight="1" x14ac:dyDescent="0.2">
      <c r="A161" s="236"/>
      <c r="B161" s="189"/>
      <c r="C161" s="229"/>
      <c r="D161" s="208"/>
      <c r="E161" s="208"/>
      <c r="F161" s="208"/>
      <c r="G161" s="171" t="e">
        <f t="shared" si="15"/>
        <v>#DIV/0!</v>
      </c>
      <c r="H161" s="149" t="s">
        <v>127</v>
      </c>
      <c r="I161" s="143">
        <v>17</v>
      </c>
      <c r="J161" s="147">
        <v>7.7</v>
      </c>
      <c r="K161" s="143">
        <v>16</v>
      </c>
      <c r="L161" s="143">
        <v>7.6</v>
      </c>
      <c r="M161" s="147">
        <f>K161/L161*100</f>
        <v>210.52631578947367</v>
      </c>
      <c r="N161" s="143">
        <v>7.5</v>
      </c>
      <c r="O161" s="197"/>
      <c r="P161" s="194"/>
    </row>
    <row r="162" spans="1:16" ht="55.5" customHeight="1" x14ac:dyDescent="0.2">
      <c r="A162" s="236"/>
      <c r="B162" s="189"/>
      <c r="C162" s="229"/>
      <c r="D162" s="208"/>
      <c r="E162" s="208"/>
      <c r="F162" s="208"/>
      <c r="G162" s="171" t="e">
        <f t="shared" si="15"/>
        <v>#DIV/0!</v>
      </c>
      <c r="H162" s="149" t="s">
        <v>128</v>
      </c>
      <c r="I162" s="143">
        <v>11.9</v>
      </c>
      <c r="J162" s="143">
        <v>11.9</v>
      </c>
      <c r="K162" s="143">
        <v>11.8</v>
      </c>
      <c r="L162" s="143">
        <v>11.8</v>
      </c>
      <c r="M162" s="147">
        <v>100</v>
      </c>
      <c r="N162" s="143">
        <v>11.7</v>
      </c>
      <c r="O162" s="197"/>
      <c r="P162" s="194"/>
    </row>
    <row r="163" spans="1:16" ht="54" customHeight="1" x14ac:dyDescent="0.2">
      <c r="A163" s="206"/>
      <c r="B163" s="173"/>
      <c r="C163" s="193"/>
      <c r="D163" s="196"/>
      <c r="E163" s="196"/>
      <c r="F163" s="196"/>
      <c r="G163" s="170" t="e">
        <f t="shared" si="15"/>
        <v>#DIV/0!</v>
      </c>
      <c r="H163" s="149" t="s">
        <v>129</v>
      </c>
      <c r="I163" s="143">
        <v>42</v>
      </c>
      <c r="J163" s="143">
        <v>42</v>
      </c>
      <c r="K163" s="143">
        <v>43</v>
      </c>
      <c r="L163" s="143">
        <v>43</v>
      </c>
      <c r="M163" s="147">
        <v>100</v>
      </c>
      <c r="N163" s="143">
        <v>44</v>
      </c>
      <c r="O163" s="197"/>
      <c r="P163" s="194"/>
    </row>
    <row r="164" spans="1:16" ht="102" customHeight="1" x14ac:dyDescent="0.2">
      <c r="A164" s="205">
        <v>3</v>
      </c>
      <c r="B164" s="227" t="s">
        <v>117</v>
      </c>
      <c r="C164" s="192" t="s">
        <v>12</v>
      </c>
      <c r="D164" s="195">
        <v>8100</v>
      </c>
      <c r="E164" s="195">
        <v>8100</v>
      </c>
      <c r="F164" s="195">
        <v>8100</v>
      </c>
      <c r="G164" s="169">
        <f t="shared" si="15"/>
        <v>100</v>
      </c>
      <c r="H164" s="149" t="s">
        <v>130</v>
      </c>
      <c r="I164" s="143">
        <v>96</v>
      </c>
      <c r="J164" s="143">
        <v>100</v>
      </c>
      <c r="K164" s="143">
        <v>97</v>
      </c>
      <c r="L164" s="143">
        <v>100</v>
      </c>
      <c r="M164" s="147">
        <f t="shared" ref="M164:M169" si="25">L164/K164*100</f>
        <v>103.09278350515463</v>
      </c>
      <c r="N164" s="143">
        <v>98</v>
      </c>
      <c r="O164" s="197"/>
      <c r="P164" s="194"/>
    </row>
    <row r="165" spans="1:16" ht="78.75" customHeight="1" x14ac:dyDescent="0.2">
      <c r="A165" s="236"/>
      <c r="B165" s="228"/>
      <c r="C165" s="229"/>
      <c r="D165" s="208"/>
      <c r="E165" s="208"/>
      <c r="F165" s="208"/>
      <c r="G165" s="171" t="e">
        <f t="shared" si="15"/>
        <v>#DIV/0!</v>
      </c>
      <c r="H165" s="149" t="s">
        <v>131</v>
      </c>
      <c r="I165" s="143">
        <v>98.5</v>
      </c>
      <c r="J165" s="143">
        <v>109.6</v>
      </c>
      <c r="K165" s="143">
        <v>99</v>
      </c>
      <c r="L165" s="143">
        <v>118.4</v>
      </c>
      <c r="M165" s="147">
        <f t="shared" si="25"/>
        <v>119.59595959595961</v>
      </c>
      <c r="N165" s="143">
        <v>99.5</v>
      </c>
      <c r="O165" s="197"/>
      <c r="P165" s="194"/>
    </row>
    <row r="166" spans="1:16" ht="73.5" customHeight="1" x14ac:dyDescent="0.2">
      <c r="A166" s="236"/>
      <c r="B166" s="228"/>
      <c r="C166" s="229"/>
      <c r="D166" s="208"/>
      <c r="E166" s="208"/>
      <c r="F166" s="208"/>
      <c r="G166" s="171" t="e">
        <f t="shared" si="15"/>
        <v>#DIV/0!</v>
      </c>
      <c r="H166" s="149" t="s">
        <v>132</v>
      </c>
      <c r="I166" s="143">
        <v>98.5</v>
      </c>
      <c r="J166" s="143">
        <v>155.9</v>
      </c>
      <c r="K166" s="143">
        <v>98.7</v>
      </c>
      <c r="L166" s="143">
        <v>124</v>
      </c>
      <c r="M166" s="147">
        <f t="shared" si="25"/>
        <v>125.63323201621073</v>
      </c>
      <c r="N166" s="143">
        <v>99</v>
      </c>
      <c r="O166" s="197"/>
      <c r="P166" s="194"/>
    </row>
    <row r="167" spans="1:16" ht="87" customHeight="1" x14ac:dyDescent="0.2">
      <c r="A167" s="206"/>
      <c r="B167" s="230"/>
      <c r="C167" s="193"/>
      <c r="D167" s="196"/>
      <c r="E167" s="196"/>
      <c r="F167" s="196"/>
      <c r="G167" s="170" t="e">
        <f t="shared" ref="G167:G194" si="26">F167/E167*100</f>
        <v>#DIV/0!</v>
      </c>
      <c r="H167" s="149" t="s">
        <v>133</v>
      </c>
      <c r="I167" s="143">
        <v>96</v>
      </c>
      <c r="J167" s="143">
        <v>100</v>
      </c>
      <c r="K167" s="143">
        <v>97</v>
      </c>
      <c r="L167" s="143">
        <v>100</v>
      </c>
      <c r="M167" s="147">
        <f t="shared" si="25"/>
        <v>103.09278350515463</v>
      </c>
      <c r="N167" s="143">
        <v>98</v>
      </c>
      <c r="O167" s="197"/>
      <c r="P167" s="194"/>
    </row>
    <row r="168" spans="1:16" ht="129.75" customHeight="1" x14ac:dyDescent="0.2">
      <c r="A168" s="205">
        <v>4</v>
      </c>
      <c r="B168" s="41" t="s">
        <v>49</v>
      </c>
      <c r="C168" s="53" t="s">
        <v>12</v>
      </c>
      <c r="D168" s="138">
        <v>5296.2</v>
      </c>
      <c r="E168" s="233">
        <v>5296.2</v>
      </c>
      <c r="F168" s="233">
        <v>5296.2</v>
      </c>
      <c r="G168" s="154">
        <f t="shared" si="26"/>
        <v>100</v>
      </c>
      <c r="H168" s="149" t="s">
        <v>134</v>
      </c>
      <c r="I168" s="129">
        <v>94</v>
      </c>
      <c r="J168" s="143">
        <v>94</v>
      </c>
      <c r="K168" s="129">
        <v>94</v>
      </c>
      <c r="L168" s="143">
        <v>100</v>
      </c>
      <c r="M168" s="147">
        <f t="shared" si="25"/>
        <v>106.38297872340425</v>
      </c>
      <c r="N168" s="129">
        <v>95</v>
      </c>
      <c r="O168" s="197"/>
      <c r="P168" s="194"/>
    </row>
    <row r="169" spans="1:16" ht="258.75" customHeight="1" x14ac:dyDescent="0.2">
      <c r="A169" s="236"/>
      <c r="B169" s="59"/>
      <c r="C169" s="55"/>
      <c r="D169" s="80"/>
      <c r="E169" s="233"/>
      <c r="F169" s="233"/>
      <c r="G169" s="26"/>
      <c r="H169" s="149" t="s">
        <v>135</v>
      </c>
      <c r="I169" s="143">
        <v>100</v>
      </c>
      <c r="J169" s="143">
        <v>100</v>
      </c>
      <c r="K169" s="143">
        <v>100</v>
      </c>
      <c r="L169" s="143">
        <v>100</v>
      </c>
      <c r="M169" s="147">
        <f t="shared" si="25"/>
        <v>100</v>
      </c>
      <c r="N169" s="143">
        <v>100</v>
      </c>
      <c r="O169" s="197"/>
      <c r="P169" s="194"/>
    </row>
    <row r="170" spans="1:16" ht="85.5" customHeight="1" x14ac:dyDescent="0.2">
      <c r="A170" s="206"/>
      <c r="B170" s="42"/>
      <c r="C170" s="57"/>
      <c r="D170" s="82"/>
      <c r="E170" s="82"/>
      <c r="F170" s="82"/>
      <c r="G170" s="29"/>
      <c r="H170" s="149" t="s">
        <v>271</v>
      </c>
      <c r="I170" s="131">
        <v>1</v>
      </c>
      <c r="J170" s="131">
        <v>1</v>
      </c>
      <c r="K170" s="131">
        <v>1</v>
      </c>
      <c r="L170" s="143">
        <v>1</v>
      </c>
      <c r="M170" s="147">
        <v>100</v>
      </c>
      <c r="N170" s="131">
        <v>1</v>
      </c>
      <c r="P170" s="194"/>
    </row>
    <row r="171" spans="1:16" ht="90" customHeight="1" x14ac:dyDescent="0.2">
      <c r="A171" s="205">
        <v>5</v>
      </c>
      <c r="B171" s="172" t="s">
        <v>50</v>
      </c>
      <c r="C171" s="192" t="s">
        <v>12</v>
      </c>
      <c r="D171" s="138">
        <f>80907+0.03+0.03</f>
        <v>80907.06</v>
      </c>
      <c r="E171" s="166">
        <f>80907+0.03+0.03</f>
        <v>80907.06</v>
      </c>
      <c r="F171" s="138">
        <f>80296.61-842.751</f>
        <v>79453.858999999997</v>
      </c>
      <c r="G171" s="154">
        <f t="shared" si="26"/>
        <v>98.203863791367525</v>
      </c>
      <c r="H171" s="149" t="s">
        <v>139</v>
      </c>
      <c r="I171" s="131">
        <v>96</v>
      </c>
      <c r="J171" s="143">
        <v>97.1</v>
      </c>
      <c r="K171" s="131">
        <v>96</v>
      </c>
      <c r="L171" s="143">
        <v>98.1</v>
      </c>
      <c r="M171" s="147">
        <f t="shared" ref="M171:M176" si="27">L171/K171*100</f>
        <v>102.18749999999999</v>
      </c>
      <c r="N171" s="131">
        <v>96</v>
      </c>
    </row>
    <row r="172" spans="1:16" ht="45.75" customHeight="1" x14ac:dyDescent="0.2">
      <c r="A172" s="236"/>
      <c r="B172" s="189"/>
      <c r="C172" s="229"/>
      <c r="D172" s="80"/>
      <c r="E172" s="144"/>
      <c r="F172" s="84"/>
      <c r="G172" s="26"/>
      <c r="H172" s="149" t="s">
        <v>140</v>
      </c>
      <c r="I172" s="50" t="s">
        <v>76</v>
      </c>
      <c r="J172" s="51" t="s">
        <v>79</v>
      </c>
      <c r="K172" s="50" t="s">
        <v>76</v>
      </c>
      <c r="L172" s="143">
        <v>74.2</v>
      </c>
      <c r="M172" s="147">
        <f t="shared" si="27"/>
        <v>106</v>
      </c>
      <c r="N172" s="131">
        <v>70</v>
      </c>
    </row>
    <row r="173" spans="1:16" ht="99" customHeight="1" x14ac:dyDescent="0.2">
      <c r="A173" s="142"/>
      <c r="B173" s="126"/>
      <c r="C173" s="145"/>
      <c r="D173" s="144"/>
      <c r="E173" s="144"/>
      <c r="F173" s="144"/>
      <c r="G173" s="160"/>
      <c r="H173" s="149" t="s">
        <v>118</v>
      </c>
      <c r="I173" s="50" t="s">
        <v>36</v>
      </c>
      <c r="J173" s="51" t="s">
        <v>36</v>
      </c>
      <c r="K173" s="50" t="s">
        <v>119</v>
      </c>
      <c r="L173" s="143">
        <v>97</v>
      </c>
      <c r="M173" s="147">
        <f t="shared" si="27"/>
        <v>194</v>
      </c>
      <c r="N173" s="131">
        <v>50</v>
      </c>
    </row>
    <row r="174" spans="1:16" ht="92.25" customHeight="1" x14ac:dyDescent="0.2">
      <c r="A174" s="142"/>
      <c r="B174" s="126"/>
      <c r="C174" s="145"/>
      <c r="D174" s="144"/>
      <c r="E174" s="144"/>
      <c r="F174" s="144"/>
      <c r="G174" s="160"/>
      <c r="H174" s="149" t="s">
        <v>120</v>
      </c>
      <c r="I174" s="50" t="s">
        <v>36</v>
      </c>
      <c r="J174" s="51" t="s">
        <v>36</v>
      </c>
      <c r="K174" s="50" t="s">
        <v>121</v>
      </c>
      <c r="L174" s="143">
        <v>0</v>
      </c>
      <c r="M174" s="147">
        <v>100</v>
      </c>
      <c r="N174" s="131">
        <v>0</v>
      </c>
    </row>
    <row r="175" spans="1:16" ht="59.25" customHeight="1" x14ac:dyDescent="0.2">
      <c r="A175" s="205">
        <v>6</v>
      </c>
      <c r="B175" s="172" t="s">
        <v>51</v>
      </c>
      <c r="C175" s="192" t="s">
        <v>12</v>
      </c>
      <c r="D175" s="195">
        <v>88079.2</v>
      </c>
      <c r="E175" s="195">
        <v>88079.2</v>
      </c>
      <c r="F175" s="195">
        <v>88079.2</v>
      </c>
      <c r="G175" s="169">
        <f t="shared" si="26"/>
        <v>100</v>
      </c>
      <c r="H175" s="149" t="s">
        <v>52</v>
      </c>
      <c r="I175" s="131">
        <v>35130</v>
      </c>
      <c r="J175" s="143">
        <v>35130</v>
      </c>
      <c r="K175" s="131">
        <v>35140</v>
      </c>
      <c r="L175" s="143">
        <v>35140</v>
      </c>
      <c r="M175" s="147">
        <f t="shared" si="27"/>
        <v>100</v>
      </c>
      <c r="N175" s="131">
        <v>35150</v>
      </c>
      <c r="O175" s="63"/>
      <c r="P175" s="64"/>
    </row>
    <row r="176" spans="1:16" ht="75.75" customHeight="1" x14ac:dyDescent="0.2">
      <c r="A176" s="206"/>
      <c r="B176" s="173"/>
      <c r="C176" s="193"/>
      <c r="D176" s="196"/>
      <c r="E176" s="196"/>
      <c r="F176" s="196"/>
      <c r="G176" s="170" t="e">
        <f t="shared" si="26"/>
        <v>#DIV/0!</v>
      </c>
      <c r="H176" s="149" t="s">
        <v>53</v>
      </c>
      <c r="I176" s="131">
        <v>64430</v>
      </c>
      <c r="J176" s="131">
        <v>64430</v>
      </c>
      <c r="K176" s="131">
        <v>64440</v>
      </c>
      <c r="L176" s="131">
        <v>64440</v>
      </c>
      <c r="M176" s="156">
        <f t="shared" si="27"/>
        <v>100</v>
      </c>
      <c r="N176" s="131">
        <v>64450</v>
      </c>
      <c r="O176" s="63"/>
      <c r="P176" s="64"/>
    </row>
    <row r="177" spans="1:16" ht="115.5" customHeight="1" x14ac:dyDescent="0.2">
      <c r="A177" s="141">
        <v>7</v>
      </c>
      <c r="B177" s="52" t="s">
        <v>30</v>
      </c>
      <c r="C177" s="53" t="s">
        <v>12</v>
      </c>
      <c r="D177" s="138">
        <v>40188.400000000001</v>
      </c>
      <c r="E177" s="138">
        <v>40188.400000000001</v>
      </c>
      <c r="F177" s="138">
        <v>40188.400000000001</v>
      </c>
      <c r="G177" s="94">
        <f t="shared" si="26"/>
        <v>100</v>
      </c>
      <c r="H177" s="22" t="s">
        <v>272</v>
      </c>
      <c r="I177" s="143">
        <v>80</v>
      </c>
      <c r="J177" s="143">
        <v>100</v>
      </c>
      <c r="K177" s="143">
        <v>85</v>
      </c>
      <c r="L177" s="143">
        <v>100</v>
      </c>
      <c r="M177" s="143">
        <v>100</v>
      </c>
      <c r="N177" s="143">
        <v>85</v>
      </c>
      <c r="O177" s="197"/>
      <c r="P177" s="194"/>
    </row>
    <row r="178" spans="1:16" ht="230.25" customHeight="1" x14ac:dyDescent="0.2">
      <c r="A178" s="27"/>
      <c r="B178" s="54"/>
      <c r="C178" s="55"/>
      <c r="D178" s="80"/>
      <c r="E178" s="80"/>
      <c r="F178" s="84"/>
      <c r="G178" s="30"/>
      <c r="H178" s="47" t="s">
        <v>122</v>
      </c>
      <c r="I178" s="131">
        <v>100</v>
      </c>
      <c r="J178" s="131">
        <v>100</v>
      </c>
      <c r="K178" s="131">
        <v>100</v>
      </c>
      <c r="L178" s="131">
        <v>100</v>
      </c>
      <c r="M178" s="131">
        <f>L178/K178*100</f>
        <v>100</v>
      </c>
      <c r="N178" s="131">
        <v>100</v>
      </c>
      <c r="O178" s="197"/>
      <c r="P178" s="194"/>
    </row>
    <row r="179" spans="1:16" ht="275.25" customHeight="1" x14ac:dyDescent="0.2">
      <c r="A179" s="27"/>
      <c r="B179" s="54"/>
      <c r="C179" s="55"/>
      <c r="D179" s="80"/>
      <c r="E179" s="80"/>
      <c r="F179" s="80"/>
      <c r="G179" s="30"/>
      <c r="H179" s="56" t="s">
        <v>123</v>
      </c>
      <c r="I179" s="131">
        <v>100</v>
      </c>
      <c r="J179" s="131">
        <v>100</v>
      </c>
      <c r="K179" s="131">
        <v>100</v>
      </c>
      <c r="L179" s="131">
        <v>100</v>
      </c>
      <c r="M179" s="131">
        <f>L179/K179*100</f>
        <v>100</v>
      </c>
      <c r="N179" s="131">
        <v>100</v>
      </c>
      <c r="O179" s="197"/>
      <c r="P179" s="194"/>
    </row>
    <row r="180" spans="1:16" ht="288.75" customHeight="1" x14ac:dyDescent="0.2">
      <c r="A180" s="27"/>
      <c r="B180" s="54"/>
      <c r="C180" s="55"/>
      <c r="D180" s="80"/>
      <c r="E180" s="80"/>
      <c r="F180" s="80"/>
      <c r="G180" s="30"/>
      <c r="H180" s="56" t="s">
        <v>124</v>
      </c>
      <c r="I180" s="131">
        <v>100</v>
      </c>
      <c r="J180" s="131">
        <v>100</v>
      </c>
      <c r="K180" s="131">
        <v>100</v>
      </c>
      <c r="L180" s="131">
        <v>100</v>
      </c>
      <c r="M180" s="131">
        <f>L180/K180*100</f>
        <v>100</v>
      </c>
      <c r="N180" s="131">
        <v>100</v>
      </c>
      <c r="O180" s="197"/>
      <c r="P180" s="194"/>
    </row>
    <row r="181" spans="1:16" ht="83.25" customHeight="1" x14ac:dyDescent="0.2">
      <c r="A181" s="27"/>
      <c r="B181" s="54"/>
      <c r="C181" s="55"/>
      <c r="D181" s="80"/>
      <c r="E181" s="80"/>
      <c r="F181" s="80"/>
      <c r="G181" s="30"/>
      <c r="H181" s="42" t="s">
        <v>125</v>
      </c>
      <c r="I181" s="131">
        <v>100</v>
      </c>
      <c r="J181" s="131">
        <v>100</v>
      </c>
      <c r="K181" s="131">
        <v>100</v>
      </c>
      <c r="L181" s="131">
        <v>100</v>
      </c>
      <c r="M181" s="131">
        <f>L181/K181*100</f>
        <v>100</v>
      </c>
      <c r="N181" s="131">
        <v>100</v>
      </c>
      <c r="O181" s="197"/>
      <c r="P181" s="194"/>
    </row>
    <row r="182" spans="1:16" ht="66" customHeight="1" x14ac:dyDescent="0.2">
      <c r="A182" s="27"/>
      <c r="B182" s="54"/>
      <c r="C182" s="55"/>
      <c r="D182" s="80"/>
      <c r="E182" s="80"/>
      <c r="F182" s="80"/>
      <c r="G182" s="30"/>
      <c r="H182" s="149" t="s">
        <v>273</v>
      </c>
      <c r="I182" s="143">
        <v>100</v>
      </c>
      <c r="J182" s="143">
        <v>100</v>
      </c>
      <c r="K182" s="143">
        <v>100</v>
      </c>
      <c r="L182" s="143">
        <v>100</v>
      </c>
      <c r="M182" s="143">
        <v>100</v>
      </c>
      <c r="N182" s="143">
        <v>100</v>
      </c>
      <c r="O182" s="197"/>
      <c r="P182" s="194"/>
    </row>
    <row r="183" spans="1:16" ht="102" customHeight="1" x14ac:dyDescent="0.2">
      <c r="A183" s="27"/>
      <c r="B183" s="54"/>
      <c r="C183" s="55"/>
      <c r="D183" s="80"/>
      <c r="E183" s="80"/>
      <c r="F183" s="80"/>
      <c r="G183" s="30"/>
      <c r="H183" s="149" t="s">
        <v>274</v>
      </c>
      <c r="I183" s="143">
        <v>15</v>
      </c>
      <c r="J183" s="143">
        <v>11.45</v>
      </c>
      <c r="K183" s="143">
        <v>15</v>
      </c>
      <c r="L183" s="143">
        <v>8</v>
      </c>
      <c r="M183" s="143">
        <f>K183/L183*100</f>
        <v>187.5</v>
      </c>
      <c r="N183" s="143">
        <v>8</v>
      </c>
      <c r="O183" s="197"/>
      <c r="P183" s="194"/>
    </row>
    <row r="184" spans="1:16" ht="120" customHeight="1" x14ac:dyDescent="0.2">
      <c r="A184" s="27"/>
      <c r="B184" s="54"/>
      <c r="C184" s="55"/>
      <c r="D184" s="80"/>
      <c r="E184" s="80"/>
      <c r="F184" s="80"/>
      <c r="G184" s="30"/>
      <c r="H184" s="149" t="s">
        <v>275</v>
      </c>
      <c r="I184" s="143">
        <v>15</v>
      </c>
      <c r="J184" s="143">
        <v>28.16</v>
      </c>
      <c r="K184" s="143">
        <v>15</v>
      </c>
      <c r="L184" s="143">
        <v>18</v>
      </c>
      <c r="M184" s="143">
        <f>L184/K184*100</f>
        <v>120</v>
      </c>
      <c r="N184" s="143">
        <v>18</v>
      </c>
      <c r="O184" s="197"/>
      <c r="P184" s="194"/>
    </row>
    <row r="185" spans="1:16" ht="75.75" customHeight="1" x14ac:dyDescent="0.2">
      <c r="A185" s="28"/>
      <c r="B185" s="43"/>
      <c r="C185" s="57"/>
      <c r="D185" s="82"/>
      <c r="E185" s="82"/>
      <c r="F185" s="82"/>
      <c r="G185" s="31"/>
      <c r="H185" s="149" t="s">
        <v>276</v>
      </c>
      <c r="I185" s="143">
        <v>100</v>
      </c>
      <c r="J185" s="143">
        <v>100</v>
      </c>
      <c r="K185" s="143">
        <v>100</v>
      </c>
      <c r="L185" s="143">
        <v>100</v>
      </c>
      <c r="M185" s="143">
        <v>100</v>
      </c>
      <c r="N185" s="143">
        <v>100</v>
      </c>
      <c r="O185" s="197"/>
      <c r="P185" s="194"/>
    </row>
    <row r="186" spans="1:16" ht="99" customHeight="1" x14ac:dyDescent="0.2">
      <c r="A186" s="152">
        <f>A177+1</f>
        <v>8</v>
      </c>
      <c r="B186" s="40" t="s">
        <v>31</v>
      </c>
      <c r="C186" s="5" t="s">
        <v>12</v>
      </c>
      <c r="D186" s="91">
        <v>8100</v>
      </c>
      <c r="E186" s="91">
        <v>8100</v>
      </c>
      <c r="F186" s="91">
        <v>8100</v>
      </c>
      <c r="G186" s="96">
        <f t="shared" si="26"/>
        <v>100</v>
      </c>
      <c r="H186" s="41" t="s">
        <v>277</v>
      </c>
      <c r="I186" s="123">
        <v>222.8</v>
      </c>
      <c r="J186" s="123">
        <v>291.46850711583716</v>
      </c>
      <c r="K186" s="123">
        <v>297.08999999999997</v>
      </c>
      <c r="L186" s="123">
        <v>397.4</v>
      </c>
      <c r="M186" s="123">
        <f>L186/K186*100</f>
        <v>133.76417920495473</v>
      </c>
      <c r="N186" s="123">
        <v>167.00919999999999</v>
      </c>
    </row>
    <row r="187" spans="1:16" ht="178.5" customHeight="1" x14ac:dyDescent="0.2">
      <c r="A187" s="152">
        <v>9</v>
      </c>
      <c r="B187" s="40" t="s">
        <v>278</v>
      </c>
      <c r="C187" s="5" t="s">
        <v>81</v>
      </c>
      <c r="D187" s="91">
        <v>198628.22</v>
      </c>
      <c r="E187" s="91">
        <v>198628.22</v>
      </c>
      <c r="F187" s="91">
        <v>198628.22</v>
      </c>
      <c r="G187" s="96">
        <f t="shared" si="26"/>
        <v>100</v>
      </c>
      <c r="H187" s="40" t="s">
        <v>291</v>
      </c>
      <c r="I187" s="156">
        <v>45</v>
      </c>
      <c r="J187" s="156">
        <v>45</v>
      </c>
      <c r="K187" s="156">
        <v>45</v>
      </c>
      <c r="L187" s="156">
        <v>45</v>
      </c>
      <c r="M187" s="123">
        <f>L187/K187*100</f>
        <v>100</v>
      </c>
      <c r="N187" s="156">
        <v>100</v>
      </c>
    </row>
    <row r="188" spans="1:16" ht="117.75" customHeight="1" x14ac:dyDescent="0.2">
      <c r="A188" s="152"/>
      <c r="B188" s="70" t="s">
        <v>279</v>
      </c>
      <c r="C188" s="6" t="s">
        <v>12</v>
      </c>
      <c r="D188" s="75">
        <f>SUM(D189:D190)</f>
        <v>5438.24</v>
      </c>
      <c r="E188" s="75">
        <f t="shared" ref="E188:F188" si="28">SUM(E189:E190)</f>
        <v>5438.24</v>
      </c>
      <c r="F188" s="75">
        <f t="shared" si="28"/>
        <v>5256.6423599999998</v>
      </c>
      <c r="G188" s="25">
        <f t="shared" si="26"/>
        <v>96.660727735443814</v>
      </c>
      <c r="H188" s="149"/>
      <c r="I188" s="159"/>
      <c r="J188" s="159"/>
      <c r="K188" s="159"/>
      <c r="L188" s="159"/>
      <c r="M188" s="159"/>
      <c r="N188" s="159"/>
    </row>
    <row r="189" spans="1:16" ht="117" customHeight="1" x14ac:dyDescent="0.2">
      <c r="A189" s="152">
        <v>1</v>
      </c>
      <c r="B189" s="44" t="s">
        <v>247</v>
      </c>
      <c r="C189" s="5" t="s">
        <v>248</v>
      </c>
      <c r="D189" s="91">
        <v>145.84</v>
      </c>
      <c r="E189" s="91">
        <v>145.84</v>
      </c>
      <c r="F189" s="91">
        <v>0</v>
      </c>
      <c r="G189" s="96">
        <f t="shared" si="26"/>
        <v>0</v>
      </c>
      <c r="H189" s="172" t="s">
        <v>165</v>
      </c>
      <c r="I189" s="174">
        <v>5</v>
      </c>
      <c r="J189" s="174">
        <v>5</v>
      </c>
      <c r="K189" s="174">
        <v>1</v>
      </c>
      <c r="L189" s="174">
        <v>1</v>
      </c>
      <c r="M189" s="168">
        <v>100</v>
      </c>
      <c r="N189" s="168" t="s">
        <v>36</v>
      </c>
    </row>
    <row r="190" spans="1:16" ht="115.5" customHeight="1" x14ac:dyDescent="0.2">
      <c r="A190" s="152">
        <v>2</v>
      </c>
      <c r="B190" s="43" t="s">
        <v>249</v>
      </c>
      <c r="C190" s="57" t="s">
        <v>250</v>
      </c>
      <c r="D190" s="139">
        <v>5292.4</v>
      </c>
      <c r="E190" s="139">
        <v>5292.4</v>
      </c>
      <c r="F190" s="139">
        <v>5256.6423599999998</v>
      </c>
      <c r="G190" s="106">
        <f t="shared" si="26"/>
        <v>99.324358703045874</v>
      </c>
      <c r="H190" s="173"/>
      <c r="I190" s="174"/>
      <c r="J190" s="174"/>
      <c r="K190" s="174"/>
      <c r="L190" s="174"/>
      <c r="M190" s="168"/>
      <c r="N190" s="168"/>
    </row>
    <row r="191" spans="1:16" ht="43.5" customHeight="1" x14ac:dyDescent="0.2">
      <c r="A191" s="34" t="s">
        <v>34</v>
      </c>
      <c r="B191" s="35"/>
      <c r="C191" s="6" t="s">
        <v>67</v>
      </c>
      <c r="D191" s="79">
        <f>SUM(D192:D195)</f>
        <v>1742128.29535</v>
      </c>
      <c r="E191" s="79">
        <f t="shared" ref="E191:F191" si="29">SUM(E192:E195)</f>
        <v>1742128.29935</v>
      </c>
      <c r="F191" s="79">
        <f t="shared" si="29"/>
        <v>1525754.29654</v>
      </c>
      <c r="G191" s="19">
        <f t="shared" si="26"/>
        <v>87.579904253278556</v>
      </c>
      <c r="H191" s="9">
        <f>E191-F191</f>
        <v>216374.00280999998</v>
      </c>
      <c r="I191" s="8"/>
      <c r="J191" s="8"/>
      <c r="K191" s="8"/>
      <c r="L191" s="8"/>
      <c r="M191" s="151"/>
      <c r="N191" s="8"/>
      <c r="O191" s="242">
        <f>E191-F191</f>
        <v>216374.00280999998</v>
      </c>
    </row>
    <row r="192" spans="1:16" ht="56.25" customHeight="1" x14ac:dyDescent="0.2">
      <c r="A192" s="36"/>
      <c r="B192" s="37"/>
      <c r="C192" s="5" t="s">
        <v>23</v>
      </c>
      <c r="D192" s="76">
        <f>D42+D74+D149</f>
        <v>348873.22289999999</v>
      </c>
      <c r="E192" s="76">
        <f>E42+E74+E149</f>
        <v>348873.22289999999</v>
      </c>
      <c r="F192" s="76">
        <f>F42+F74+F149</f>
        <v>281302.52387999999</v>
      </c>
      <c r="G192" s="96">
        <f t="shared" si="26"/>
        <v>80.631732507780256</v>
      </c>
      <c r="H192" s="7"/>
      <c r="I192" s="8"/>
      <c r="J192" s="8"/>
      <c r="K192" s="8"/>
      <c r="L192" s="8"/>
      <c r="M192" s="151"/>
      <c r="N192" s="8"/>
    </row>
    <row r="193" spans="1:14" ht="50.25" customHeight="1" x14ac:dyDescent="0.2">
      <c r="A193" s="36"/>
      <c r="B193" s="37"/>
      <c r="C193" s="5" t="s">
        <v>12</v>
      </c>
      <c r="D193" s="76">
        <f>D13+D43+D57+D75+D138+D150+D156+D188</f>
        <v>1194626.8524500001</v>
      </c>
      <c r="E193" s="76">
        <f>E13+E43+E57+E75+E138+E150+E156+E188</f>
        <v>1194626.8564500001</v>
      </c>
      <c r="F193" s="76">
        <f>F13+F43+F57+F75+F138+F150+F156+F188</f>
        <v>1045823.55266</v>
      </c>
      <c r="G193" s="96">
        <f t="shared" si="26"/>
        <v>87.543951235769995</v>
      </c>
      <c r="H193" s="7"/>
      <c r="I193" s="8"/>
      <c r="J193" s="8"/>
      <c r="K193" s="8"/>
      <c r="L193" s="8"/>
      <c r="M193" s="151"/>
      <c r="N193" s="8"/>
    </row>
    <row r="194" spans="1:14" ht="46.5" customHeight="1" x14ac:dyDescent="0.2">
      <c r="A194" s="36"/>
      <c r="B194" s="37"/>
      <c r="C194" s="5" t="s">
        <v>81</v>
      </c>
      <c r="D194" s="76">
        <v>198628.22</v>
      </c>
      <c r="E194" s="76">
        <v>198628.22</v>
      </c>
      <c r="F194" s="76">
        <v>198628.22</v>
      </c>
      <c r="G194" s="96">
        <f t="shared" si="26"/>
        <v>100</v>
      </c>
      <c r="H194" s="7"/>
      <c r="I194" s="8"/>
      <c r="J194" s="8"/>
      <c r="K194" s="8"/>
      <c r="L194" s="8"/>
      <c r="M194" s="151"/>
      <c r="N194" s="8"/>
    </row>
    <row r="195" spans="1:14" ht="47.25" customHeight="1" x14ac:dyDescent="0.2">
      <c r="A195" s="38"/>
      <c r="B195" s="39"/>
      <c r="C195" s="5" t="s">
        <v>106</v>
      </c>
      <c r="D195" s="76">
        <f>SUM(D44)</f>
        <v>0</v>
      </c>
      <c r="E195" s="76">
        <f t="shared" ref="E195:F195" si="30">SUM(E44)</f>
        <v>0</v>
      </c>
      <c r="F195" s="76">
        <f t="shared" si="30"/>
        <v>0</v>
      </c>
      <c r="G195" s="96">
        <v>0</v>
      </c>
      <c r="H195" s="7"/>
      <c r="I195" s="8"/>
      <c r="J195" s="8"/>
      <c r="K195" s="8"/>
      <c r="L195" s="8"/>
      <c r="M195" s="151"/>
      <c r="N195" s="8"/>
    </row>
    <row r="196" spans="1:14" ht="33" customHeight="1" x14ac:dyDescent="0.2">
      <c r="A196" s="201" t="s">
        <v>146</v>
      </c>
      <c r="B196" s="201"/>
      <c r="C196" s="201"/>
      <c r="D196" s="201"/>
      <c r="E196" s="201"/>
      <c r="F196" s="201"/>
      <c r="G196" s="201"/>
      <c r="H196" s="201"/>
      <c r="I196" s="201"/>
      <c r="J196" s="201"/>
      <c r="K196" s="201"/>
      <c r="L196" s="201"/>
      <c r="M196" s="201"/>
      <c r="N196" s="201"/>
    </row>
    <row r="197" spans="1:14" ht="112.5" customHeight="1" x14ac:dyDescent="0.2">
      <c r="A197" s="198" t="s">
        <v>243</v>
      </c>
      <c r="B197" s="198"/>
      <c r="C197" s="198"/>
      <c r="D197" s="198"/>
      <c r="E197" s="198"/>
      <c r="F197" s="198"/>
      <c r="G197" s="198"/>
      <c r="H197" s="198"/>
      <c r="I197" s="198"/>
      <c r="J197" s="198"/>
      <c r="K197" s="198"/>
      <c r="L197" s="198"/>
      <c r="M197" s="198"/>
      <c r="N197" s="198"/>
    </row>
    <row r="198" spans="1:14" ht="42.75" customHeight="1" x14ac:dyDescent="0.2">
      <c r="A198" s="103" t="s">
        <v>289</v>
      </c>
      <c r="B198" s="23"/>
      <c r="C198" s="23"/>
      <c r="D198" s="85"/>
      <c r="E198" s="85"/>
      <c r="F198" s="85"/>
      <c r="G198" s="23"/>
      <c r="H198" s="23"/>
      <c r="I198" s="23"/>
      <c r="J198" s="23"/>
      <c r="K198" s="23"/>
      <c r="L198" s="23"/>
      <c r="M198" s="23"/>
      <c r="N198" s="23"/>
    </row>
    <row r="199" spans="1:14" ht="18.75" x14ac:dyDescent="0.2">
      <c r="A199" s="198"/>
      <c r="B199" s="198"/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</row>
  </sheetData>
  <autoFilter ref="C1:C199"/>
  <mergeCells count="212">
    <mergeCell ref="D140:D143"/>
    <mergeCell ref="E140:E143"/>
    <mergeCell ref="F140:F143"/>
    <mergeCell ref="G140:G143"/>
    <mergeCell ref="A140:A143"/>
    <mergeCell ref="N122:N123"/>
    <mergeCell ref="H135:H137"/>
    <mergeCell ref="I135:I137"/>
    <mergeCell ref="J135:J137"/>
    <mergeCell ref="K135:K137"/>
    <mergeCell ref="L135:L137"/>
    <mergeCell ref="M135:M137"/>
    <mergeCell ref="N135:N137"/>
    <mergeCell ref="H132:H134"/>
    <mergeCell ref="J122:J123"/>
    <mergeCell ref="K122:K123"/>
    <mergeCell ref="L122:L123"/>
    <mergeCell ref="M122:M123"/>
    <mergeCell ref="H124:H125"/>
    <mergeCell ref="A114:A115"/>
    <mergeCell ref="B114:B115"/>
    <mergeCell ref="A110:A111"/>
    <mergeCell ref="C175:C176"/>
    <mergeCell ref="J84:J85"/>
    <mergeCell ref="F175:F176"/>
    <mergeCell ref="A92:A93"/>
    <mergeCell ref="A94:A95"/>
    <mergeCell ref="B94:B95"/>
    <mergeCell ref="B110:B111"/>
    <mergeCell ref="E168:E169"/>
    <mergeCell ref="A104:A105"/>
    <mergeCell ref="A106:A107"/>
    <mergeCell ref="A112:A113"/>
    <mergeCell ref="A144:A145"/>
    <mergeCell ref="A108:A109"/>
    <mergeCell ref="A158:A159"/>
    <mergeCell ref="A171:A172"/>
    <mergeCell ref="A168:A170"/>
    <mergeCell ref="A160:A163"/>
    <mergeCell ref="A164:A167"/>
    <mergeCell ref="F168:F169"/>
    <mergeCell ref="H86:H87"/>
    <mergeCell ref="H84:H85"/>
    <mergeCell ref="N152:N153"/>
    <mergeCell ref="E160:E163"/>
    <mergeCell ref="J79:J81"/>
    <mergeCell ref="K79:K81"/>
    <mergeCell ref="B175:B176"/>
    <mergeCell ref="B160:B163"/>
    <mergeCell ref="B108:B109"/>
    <mergeCell ref="B136:B137"/>
    <mergeCell ref="E164:E167"/>
    <mergeCell ref="F164:F167"/>
    <mergeCell ref="F158:F159"/>
    <mergeCell ref="C160:C163"/>
    <mergeCell ref="D160:D163"/>
    <mergeCell ref="C158:C159"/>
    <mergeCell ref="L79:L81"/>
    <mergeCell ref="M79:M81"/>
    <mergeCell ref="C164:C167"/>
    <mergeCell ref="D164:D167"/>
    <mergeCell ref="B164:B167"/>
    <mergeCell ref="C171:C172"/>
    <mergeCell ref="B171:B172"/>
    <mergeCell ref="H122:H123"/>
    <mergeCell ref="I122:I123"/>
    <mergeCell ref="B139:B143"/>
    <mergeCell ref="N21:N22"/>
    <mergeCell ref="N24:N36"/>
    <mergeCell ref="N17:N20"/>
    <mergeCell ref="N79:N81"/>
    <mergeCell ref="A9:A11"/>
    <mergeCell ref="C9:C11"/>
    <mergeCell ref="E9:E11"/>
    <mergeCell ref="B9:B11"/>
    <mergeCell ref="D9:D11"/>
    <mergeCell ref="J21:J22"/>
    <mergeCell ref="K21:K22"/>
    <mergeCell ref="L21:L22"/>
    <mergeCell ref="M21:M22"/>
    <mergeCell ref="I21:I22"/>
    <mergeCell ref="H21:H22"/>
    <mergeCell ref="J15:J16"/>
    <mergeCell ref="K15:K16"/>
    <mergeCell ref="L15:L16"/>
    <mergeCell ref="M15:M16"/>
    <mergeCell ref="I17:I20"/>
    <mergeCell ref="K17:K20"/>
    <mergeCell ref="H79:H81"/>
    <mergeCell ref="I79:I81"/>
    <mergeCell ref="L17:L20"/>
    <mergeCell ref="M17:M20"/>
    <mergeCell ref="F4:N4"/>
    <mergeCell ref="F5:N5"/>
    <mergeCell ref="F6:N6"/>
    <mergeCell ref="F7:N7"/>
    <mergeCell ref="F9:F11"/>
    <mergeCell ref="B4:E4"/>
    <mergeCell ref="B5:E5"/>
    <mergeCell ref="B6:E6"/>
    <mergeCell ref="B7:E7"/>
    <mergeCell ref="H9:H11"/>
    <mergeCell ref="N10:N11"/>
    <mergeCell ref="I9:N9"/>
    <mergeCell ref="M10:M11"/>
    <mergeCell ref="I10:J10"/>
    <mergeCell ref="K10:L10"/>
    <mergeCell ref="G9:G11"/>
    <mergeCell ref="N15:N16"/>
    <mergeCell ref="H15:H16"/>
    <mergeCell ref="I15:I16"/>
    <mergeCell ref="A199:N199"/>
    <mergeCell ref="J152:J153"/>
    <mergeCell ref="L152:L153"/>
    <mergeCell ref="H152:H153"/>
    <mergeCell ref="I152:I153"/>
    <mergeCell ref="K152:K153"/>
    <mergeCell ref="A196:N196"/>
    <mergeCell ref="M152:M153"/>
    <mergeCell ref="B73:B75"/>
    <mergeCell ref="A73:A75"/>
    <mergeCell ref="B146:B147"/>
    <mergeCell ref="A152:A153"/>
    <mergeCell ref="A148:A150"/>
    <mergeCell ref="A175:A176"/>
    <mergeCell ref="B148:B150"/>
    <mergeCell ref="B152:B153"/>
    <mergeCell ref="G175:G176"/>
    <mergeCell ref="A136:A137"/>
    <mergeCell ref="A197:N197"/>
    <mergeCell ref="D175:D176"/>
    <mergeCell ref="F160:F163"/>
    <mergeCell ref="E175:E176"/>
    <mergeCell ref="E158:E159"/>
    <mergeCell ref="B104:B105"/>
    <mergeCell ref="P160:P163"/>
    <mergeCell ref="P164:P167"/>
    <mergeCell ref="P168:P170"/>
    <mergeCell ref="P177:P185"/>
    <mergeCell ref="O158:O159"/>
    <mergeCell ref="O160:O163"/>
    <mergeCell ref="O164:O167"/>
    <mergeCell ref="O168:O169"/>
    <mergeCell ref="O177:O185"/>
    <mergeCell ref="N52:N56"/>
    <mergeCell ref="B92:B93"/>
    <mergeCell ref="K84:K85"/>
    <mergeCell ref="L84:L85"/>
    <mergeCell ref="M84:M85"/>
    <mergeCell ref="N84:N85"/>
    <mergeCell ref="P76:P78"/>
    <mergeCell ref="P146:P147"/>
    <mergeCell ref="P158:P159"/>
    <mergeCell ref="B106:B107"/>
    <mergeCell ref="B158:B159"/>
    <mergeCell ref="B96:B97"/>
    <mergeCell ref="B112:B113"/>
    <mergeCell ref="B144:B145"/>
    <mergeCell ref="D158:D159"/>
    <mergeCell ref="H144:H145"/>
    <mergeCell ref="I144:I145"/>
    <mergeCell ref="J144:J145"/>
    <mergeCell ref="K144:K145"/>
    <mergeCell ref="L144:L145"/>
    <mergeCell ref="M144:M145"/>
    <mergeCell ref="N144:N145"/>
    <mergeCell ref="M86:M87"/>
    <mergeCell ref="I84:I85"/>
    <mergeCell ref="K24:K36"/>
    <mergeCell ref="L24:L36"/>
    <mergeCell ref="M24:M36"/>
    <mergeCell ref="B52:B53"/>
    <mergeCell ref="A52:A53"/>
    <mergeCell ref="H52:H56"/>
    <mergeCell ref="I52:I56"/>
    <mergeCell ref="J52:J56"/>
    <mergeCell ref="K52:K56"/>
    <mergeCell ref="L52:L56"/>
    <mergeCell ref="M52:M56"/>
    <mergeCell ref="B50:B51"/>
    <mergeCell ref="A50:A51"/>
    <mergeCell ref="C50:C51"/>
    <mergeCell ref="H24:H36"/>
    <mergeCell ref="I24:I36"/>
    <mergeCell ref="J24:J36"/>
    <mergeCell ref="A76:A78"/>
    <mergeCell ref="B102:B103"/>
    <mergeCell ref="A102:A103"/>
    <mergeCell ref="B84:B85"/>
    <mergeCell ref="B86:B87"/>
    <mergeCell ref="A84:A85"/>
    <mergeCell ref="A86:A87"/>
    <mergeCell ref="A88:A89"/>
    <mergeCell ref="B88:B89"/>
    <mergeCell ref="A90:A91"/>
    <mergeCell ref="B90:B91"/>
    <mergeCell ref="B76:B77"/>
    <mergeCell ref="A96:A97"/>
    <mergeCell ref="B98:B99"/>
    <mergeCell ref="A98:A99"/>
    <mergeCell ref="B100:B101"/>
    <mergeCell ref="A100:A101"/>
    <mergeCell ref="N189:N190"/>
    <mergeCell ref="G158:G159"/>
    <mergeCell ref="G160:G163"/>
    <mergeCell ref="G164:G167"/>
    <mergeCell ref="H189:H190"/>
    <mergeCell ref="I189:I190"/>
    <mergeCell ref="J189:J190"/>
    <mergeCell ref="K189:K190"/>
    <mergeCell ref="L189:L190"/>
    <mergeCell ref="M189:M190"/>
  </mergeCells>
  <phoneticPr fontId="2" type="noConversion"/>
  <printOptions horizontalCentered="1"/>
  <pageMargins left="0.19685039370078741" right="0.27559055118110237" top="0.39370078740157483" bottom="0.39370078740157483" header="0" footer="0.31496062992125984"/>
  <pageSetup paperSize="9" scale="64" orientation="landscape" r:id="rId1"/>
  <headerFooter alignWithMargins="0">
    <oddFooter>Страница &amp;P</oddFooter>
  </headerFooter>
  <ignoredErrors>
    <ignoredError sqref="D44:F44 D43 E43:F43" formulaRange="1"/>
    <ignoredError sqref="I172:J172 K173:K17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 лист</vt:lpstr>
      <vt:lpstr>'1 лист'!Заголовки_для_печати</vt:lpstr>
      <vt:lpstr>'1 лист'!Область_печати</vt:lpstr>
    </vt:vector>
  </TitlesOfParts>
  <Company>Ecologi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Shlyahtina</dc:creator>
  <cp:lastModifiedBy>413-User2</cp:lastModifiedBy>
  <cp:lastPrinted>2018-06-27T12:54:23Z</cp:lastPrinted>
  <dcterms:created xsi:type="dcterms:W3CDTF">2010-02-19T07:22:40Z</dcterms:created>
  <dcterms:modified xsi:type="dcterms:W3CDTF">2018-06-27T14:19:34Z</dcterms:modified>
</cp:coreProperties>
</file>