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80" windowHeight="8835" tabRatio="463"/>
  </bookViews>
  <sheets>
    <sheet name="1 лист" sheetId="10" r:id="rId1"/>
  </sheets>
  <definedNames>
    <definedName name="_xlnm._FilterDatabase" localSheetId="0" hidden="1">'1 лист'!$C$1:$C$133</definedName>
    <definedName name="_xlnm.Print_Titles" localSheetId="0">'1 лист'!$6:$9</definedName>
    <definedName name="_xlnm.Print_Area" localSheetId="0">'1 лист'!$A$1:$N$135</definedName>
  </definedNames>
  <calcPr calcId="125725"/>
</workbook>
</file>

<file path=xl/calcChain.xml><?xml version="1.0" encoding="utf-8"?>
<calcChain xmlns="http://schemas.openxmlformats.org/spreadsheetml/2006/main">
  <c r="M15" i="10"/>
  <c r="M11"/>
  <c r="M124"/>
  <c r="M123"/>
  <c r="M121"/>
  <c r="M119"/>
  <c r="M122"/>
  <c r="M120"/>
  <c r="M114"/>
  <c r="M113"/>
  <c r="M107"/>
  <c r="M106"/>
  <c r="M27" l="1"/>
  <c r="M26"/>
  <c r="M25"/>
  <c r="M24"/>
  <c r="M23"/>
  <c r="M22"/>
  <c r="M21"/>
  <c r="M20"/>
  <c r="M19"/>
  <c r="M18"/>
  <c r="M17"/>
  <c r="E30"/>
  <c r="D30"/>
  <c r="G120"/>
  <c r="G128"/>
  <c r="G122"/>
  <c r="G119"/>
  <c r="G116"/>
  <c r="G112"/>
  <c r="G108"/>
  <c r="G106"/>
  <c r="E120"/>
  <c r="E128"/>
  <c r="E127"/>
  <c r="E126"/>
  <c r="E125"/>
  <c r="E124"/>
  <c r="E123"/>
  <c r="E122"/>
  <c r="E121"/>
  <c r="E119"/>
  <c r="E116"/>
  <c r="E112"/>
  <c r="E108"/>
  <c r="E106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G62"/>
  <c r="G61"/>
  <c r="E62"/>
  <c r="E61"/>
  <c r="E54" s="1"/>
  <c r="D62"/>
  <c r="D55" s="1"/>
  <c r="D61"/>
  <c r="D54" s="1"/>
  <c r="G55"/>
  <c r="G54"/>
  <c r="F87"/>
  <c r="F86"/>
  <c r="F62" l="1"/>
  <c r="E55"/>
  <c r="F61"/>
  <c r="E16" l="1"/>
  <c r="E19"/>
  <c r="E15"/>
  <c r="E26"/>
  <c r="E21"/>
  <c r="E18"/>
  <c r="E17"/>
  <c r="E24"/>
  <c r="E23"/>
  <c r="E22"/>
  <c r="E13"/>
  <c r="E14"/>
  <c r="F91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27"/>
  <c r="G10"/>
  <c r="D10"/>
  <c r="F23"/>
  <c r="F22"/>
  <c r="F21"/>
  <c r="F25"/>
  <c r="F14" l="1"/>
  <c r="F59"/>
  <c r="E10" l="1"/>
  <c r="F18"/>
  <c r="E88"/>
  <c r="D88"/>
  <c r="G88"/>
  <c r="F106" l="1"/>
  <c r="F119"/>
  <c r="F116"/>
  <c r="F112"/>
  <c r="F108"/>
  <c r="F122"/>
  <c r="M117"/>
  <c r="M116"/>
  <c r="M115"/>
  <c r="M112"/>
  <c r="M96"/>
  <c r="M90"/>
  <c r="M91"/>
  <c r="M89"/>
  <c r="D105"/>
  <c r="G105" l="1"/>
  <c r="E105"/>
  <c r="F120"/>
  <c r="F56" l="1"/>
  <c r="F30"/>
  <c r="F26"/>
  <c r="F24"/>
  <c r="F13"/>
  <c r="F12"/>
  <c r="F11"/>
  <c r="F55" l="1"/>
  <c r="F132" l="1"/>
  <c r="G32"/>
  <c r="G28"/>
  <c r="F128"/>
  <c r="E28"/>
  <c r="F15"/>
  <c r="E98"/>
  <c r="G98"/>
  <c r="E99"/>
  <c r="G99"/>
  <c r="D98"/>
  <c r="D99"/>
  <c r="F103"/>
  <c r="A30"/>
  <c r="A31" s="1"/>
  <c r="F16"/>
  <c r="F17"/>
  <c r="F19"/>
  <c r="A128"/>
  <c r="F101"/>
  <c r="F102"/>
  <c r="F104"/>
  <c r="F100"/>
  <c r="A100"/>
  <c r="A101" s="1"/>
  <c r="A103" s="1"/>
  <c r="A104" s="1"/>
  <c r="F92"/>
  <c r="F95"/>
  <c r="F89"/>
  <c r="A89"/>
  <c r="A92" s="1"/>
  <c r="A95" s="1"/>
  <c r="D32"/>
  <c r="A34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D28"/>
  <c r="F31"/>
  <c r="F29"/>
  <c r="A12"/>
  <c r="G131" l="1"/>
  <c r="F98"/>
  <c r="E130"/>
  <c r="G130"/>
  <c r="D53"/>
  <c r="G97"/>
  <c r="F88"/>
  <c r="A13"/>
  <c r="A14" s="1"/>
  <c r="A15" s="1"/>
  <c r="A16" s="1"/>
  <c r="A17" s="1"/>
  <c r="A18" s="1"/>
  <c r="A19" s="1"/>
  <c r="A20" s="1"/>
  <c r="A24" s="1"/>
  <c r="E53"/>
  <c r="D97"/>
  <c r="G53"/>
  <c r="E97"/>
  <c r="E32"/>
  <c r="F32" s="1"/>
  <c r="F28"/>
  <c r="D130"/>
  <c r="F54"/>
  <c r="F99"/>
  <c r="F105"/>
  <c r="D131"/>
  <c r="F10"/>
  <c r="A25" l="1"/>
  <c r="A26" s="1"/>
  <c r="A27" s="1"/>
  <c r="E131"/>
  <c r="E129" s="1"/>
  <c r="F130"/>
  <c r="D129"/>
  <c r="G129"/>
  <c r="F53"/>
  <c r="F97"/>
  <c r="F129" l="1"/>
  <c r="F131"/>
</calcChain>
</file>

<file path=xl/sharedStrings.xml><?xml version="1.0" encoding="utf-8"?>
<sst xmlns="http://schemas.openxmlformats.org/spreadsheetml/2006/main" count="359" uniqueCount="187">
  <si>
    <t>Должностное лицо, ответственное за составление формы (ФИО, должность, контактный телефон)</t>
  </si>
  <si>
    <t>Значения индикаторов</t>
  </si>
  <si>
    <t>план</t>
  </si>
  <si>
    <t>факт</t>
  </si>
  <si>
    <t>№ п\п</t>
  </si>
  <si>
    <t>Выделено по программе на отчётный период (лимит), тыс.руб.</t>
  </si>
  <si>
    <t>Фактически использовано средств (перечислено со счёта исполнителя) с начала года, тыс.руб.</t>
  </si>
  <si>
    <t>Наименование индикатора, единица измерения</t>
  </si>
  <si>
    <t>Предыдущий период</t>
  </si>
  <si>
    <t>План на текущий год</t>
  </si>
  <si>
    <t>Плановые объёмы финансирования на отчётный год из нормативного правового акта об утверждении программы, тыс.руб.</t>
  </si>
  <si>
    <t>Наименование отчитывающейся организации</t>
  </si>
  <si>
    <t>Министерство экологии и природных ресурсов Республики Татарстан</t>
  </si>
  <si>
    <t>оценка</t>
  </si>
  <si>
    <t>Реквизиты государственной программы, период реализации</t>
  </si>
  <si>
    <t>Наименование нормативно правового акта об утверждении государственной программы</t>
  </si>
  <si>
    <t>План на следующий год</t>
  </si>
  <si>
    <t xml:space="preserve">Процент выполнения </t>
  </si>
  <si>
    <t>Подпрограмма 1 «Регулирование качества окружающей среды Республики Татарстан на 2014-2020 годы»</t>
  </si>
  <si>
    <t>Предоставление информации о состоянии окружающей среды, ее загрязнении, в том числе экстренной информацией об опасных природных явлениях и экстремально высоком загрязнении окружающей среды, а также повышение качества и своевременности предупреждений об опасных природных (гидрометеорологических) явлениях</t>
  </si>
  <si>
    <t>Бюджет Республики Татарстан</t>
  </si>
  <si>
    <t xml:space="preserve">Процент  финансиро-вания (%)         </t>
  </si>
  <si>
    <t xml:space="preserve">Подпрограмма 2 «Государственное управление в сфере обращения отходов производства и потребления в Республике Татарстан на 2014-2020 годы»     </t>
  </si>
  <si>
    <t>Подпрограмма 3 «Государственное управление в сфере недропользования Республики Татарстан на 2014-2020 годы»</t>
  </si>
  <si>
    <t xml:space="preserve">Обследование участков недр местного значения для подготовки их к включению в перечень участков недр местного значения Республики Татарстан </t>
  </si>
  <si>
    <t>Ежегодный анализ и оценка ресурсной базы нефти и газа нефтяных месторождений Республики Татарстан за 2013-2019 годы</t>
  </si>
  <si>
    <t xml:space="preserve">Ежегодная оценка ресурсного потенциала  перспективных участков недр территории Республики Татарстан для обоснования геологического изучения и разведки углеводородов сланцевых формаций </t>
  </si>
  <si>
    <t>Ведение республиканского банка цифровой информации по геологии и недропользованию</t>
  </si>
  <si>
    <t>Актуализация и ведение базы пространственных данных объектов недропользования, месторождений и проявлений общераспространенных полезных ископаемых находящихся на водных объектах Республики Татарстан</t>
  </si>
  <si>
    <t>Сопровождение и развитие базы данных по использованию водных объектов в разрезе водохозяйственных участков (по договорам и решениям водопользования)</t>
  </si>
  <si>
    <t>Преобразование в электронный вид геологических отчетов и графических приложений к геологическим отчетам на бумажных носителях, находящихся на хранении в  фонде геологической информации Министерства экологии и природных ресурсов Республики Татарстан</t>
  </si>
  <si>
    <t>Подготовка информационных пакетов по участкам недр местного значения Республики Татарстан, предоставляемых в пользование на условиях аукциона</t>
  </si>
  <si>
    <t>Издание журнала «Георесурсы»</t>
  </si>
  <si>
    <t>Оперативная оценка запасов общераспространенных полезных ископаемых на территории Республики Татарстан для постановки их на государственный учёт</t>
  </si>
  <si>
    <t>Ведение мониторинга подземных вод на территории Республики Татарстан на территориальном уровне</t>
  </si>
  <si>
    <t>Ведение мониторинга опасных экзогенных геологических процессов на территории Республики Татарстан на территориальном уровне</t>
  </si>
  <si>
    <t>Подпрограмма 4 «Развитие водохозяйственного комплекса Республики Татарстан на 2014-2020 годы»</t>
  </si>
  <si>
    <t>Реализация переданных Республике Татарстан отдельных полномочий Российской Федерации в области водных отношений (расчистка и руслоспрямление рек в целях предотвращения негативного воздействия вод, определение границ водоохранных зон и прибрежных защитных полос водных объектов)</t>
  </si>
  <si>
    <t>Бюджет Российской Федерации</t>
  </si>
  <si>
    <t>Всего, в т.ч.</t>
  </si>
  <si>
    <t>Подпрограмма 5 «Биологическое разнообразие Республики Татарстан на 2014-2020 годы»</t>
  </si>
  <si>
    <t>Осуществление регионального государственного экологического надзора в области охраны и исполь- зования особо охраняемых природных территорий, практические мероприятия по обеспечению сохранения редких и находящихся под угрозой исчезновения объектов животного и растительного мира:, изготовление и установка информационных знаков, указателей, форм наглядной агитации по границам особо охраняемых природных территорий</t>
  </si>
  <si>
    <t>Ведение Красной Книги Республики Татарстан</t>
  </si>
  <si>
    <t>Работа со средствами массовой информации, издательская деятельность, выпуск справочников,  методических пособий, буклетов, сборников, создание кино- и видеопродукции, проведение экологических экскурсий, экологических праздников и акций, взаимодействие с учительским корпусом и органами образования</t>
  </si>
  <si>
    <t>Подпрограмма 6 «Воспроизводство и использование охотничьих ресурсов Республики Татарстан на 2014-2020 годы»</t>
  </si>
  <si>
    <t>Проведение государственного мониторинга охотничьих ресурсов и среды их обитания в части учета численности охотничьих видов животных; регулирование охотничьих ресурсов на территории Республики Татарстан / бюджет Республики Татарстан</t>
  </si>
  <si>
    <t>Проведение проверок за соблюдением требований законодательства Российской Федерации и Республики Татарстан в области  использования и охраны объектов животного мира, лицензирование пользования объектами животного мира / бюджет Республики Татарстан</t>
  </si>
  <si>
    <t>Исполнение переданных полномочий Российской Федерации в сфере охоты и охраны охотничьих ресурсов, проведение биотехнических мероприятий / федеральный бюджет</t>
  </si>
  <si>
    <t>Подпрограмма 7 «Координирование деятельности служб в сфере охраны окружающей среды и природопользования Республики Татарстан на 2014-2020 годы»</t>
  </si>
  <si>
    <t>Предоставление государственных услуг в сфере охраны окружающей среды, проведение эффективной кадровой политики, финансово-экономическое сопровождение исполнения государственных функций Министерства экологии и природных ресурсов Республики Татарстан</t>
  </si>
  <si>
    <t>Реализация комплекса мер по привлечению финансовых средств на природоохранные мероприятия из различных источников, проведение процедур конкурсных торгов по государственным заказам, реализация природоохранных мероприятий</t>
  </si>
  <si>
    <t xml:space="preserve">Развитие и сопровождение ГИС «Экологическая карта Республики Татарстан» </t>
  </si>
  <si>
    <t xml:space="preserve">Информационное обеспечение коллегий, заседаний межведомственной комиссии по экологической безопасности, природопользованию и санитарно-эпидемиологическому благополучию в Республике Татарстан </t>
  </si>
  <si>
    <t>Всего по программе</t>
  </si>
  <si>
    <t>93-95</t>
  </si>
  <si>
    <t>-</t>
  </si>
  <si>
    <t>Доля площади охотничьих угодий, на которых проведено внутрихозяйственное охотустройство, в общей площади охотничьих угодий *</t>
  </si>
  <si>
    <t>Соотношение площади территории, охваченной новыми данными геологических, гидрогеологических, и геоэкологических исследований к общей площади территории Республики Татарстан, %  *</t>
  </si>
  <si>
    <t>Количество выпусков номеров, тиражом 1000 экз. *</t>
  </si>
  <si>
    <t>Количество выявленных перспективных участков общераспространенных полезных ископаемых, единиц *</t>
  </si>
  <si>
    <t>Соотношение утвержденных эксплуатационных запасов подземных вод и их прогнозных эксплуатационных ресурсов, % *</t>
  </si>
  <si>
    <t>Количество видов, занесенных в  Красную книгу Республики Татарстан, штук*</t>
  </si>
  <si>
    <t xml:space="preserve">Количество видов, занесенных в  Красную книгу Республики Татарстан, переведенных в более «низкую» категорию редкости, штук   * </t>
  </si>
  <si>
    <t>Количество видов, выведенных из Красной книги Республики Татарстан, штук  *</t>
  </si>
  <si>
    <t>Количество изданий по вопросам ООПТ, шт.*</t>
  </si>
  <si>
    <t>Соотношение площади территории, охваченной мониторингом геологической среды к общей площади территории Республики Татарстан, % *</t>
  </si>
  <si>
    <t>Доля повторных письменных обращений граждан, содержащих вопросы, на которые им ранее давались письменные ответы, в общем объеме обращений граждан, поступивших в Министерство экологии и природных ресурсов РТ, %</t>
  </si>
  <si>
    <t>Содержание системы наблюдения за качеством атмосферного воздуха в г.Нижнекамске и Нижнекамском муниципальном районе</t>
  </si>
  <si>
    <t xml:space="preserve">Составление Проекта и проектно-сметной документации по объекту: «Ликвидация ранее пробуренных гидрогеологических скважин в нераспределенном фонде недр Республики Татарстан» </t>
  </si>
  <si>
    <t>Исполнение переданных полномочий Российской Федерации в области регулирования и охраны водных биологических ресурсов / федеральный бюджет</t>
  </si>
  <si>
    <t>Подготовка оригинал-макета и издание государственного доклада «О состоянии природных ресурсов и об охране окружающей среды Республики Татарстан»</t>
  </si>
  <si>
    <t>Охрана и учет объектов растительного и животного мира, разработка нормативно-правовых документов в сфере сохранения и восстановления биологического разнообразия РТ, финансово-экономическое, кадровое обеспечение деятельности государственных природных заказников</t>
  </si>
  <si>
    <t>Отношение количества муниципальных районов Республики Татарстан, охваченных мониторингом опасных экзогенных геологических процессов (ОЭГП), к количеству муниципальных районов Республики Татарстан, подверженных негативному влиянию ОЭГП, %  *</t>
  </si>
  <si>
    <t>Доля подтвержденности прогнозов и предупреждений о неблагоприятных явлениях (тенденциях), связанных с состоянием окружающей среды, ее загрязнением, процентов*</t>
  </si>
  <si>
    <t>Доля стоимости контрактов, заключенных по результатам несостоявшихся конкурентных способов закупок, в общей стоимости заключенных контрактов, %*</t>
  </si>
  <si>
    <t>Количество выявленных и пресеченных нарушений на ООПТ РТ, ед.</t>
  </si>
  <si>
    <t>* Значение индикатора расчитывается по итогам года.</t>
  </si>
  <si>
    <t>Ведущий советник отдела экономики охраны окружающей среды Шляхтина О.В., 267-68-38</t>
  </si>
  <si>
    <t>Проведение маркшейдерских работ для определения ущерба от добычи общераспространенных полезных ископаемых  и обследования водоохранных зон на территории Республики Татарстан</t>
  </si>
  <si>
    <t>Создание информационной системы "База данных выбросов парниковых газов в Республике Татарстан"</t>
  </si>
  <si>
    <t>Подготовка и выпуск телепередач (телесюжетов) по экологической тематике на центральных республиканских телеканалах</t>
  </si>
  <si>
    <t>Доля населения Республики Татарстан, имеющего доступ к достоверной информации о состоянии окружающей среды, процентов</t>
  </si>
  <si>
    <t>Доля населения об общего числа жителей республики, принимающих участие в природоохранных, эколого-просветительских мероприятиях, процентов</t>
  </si>
  <si>
    <t>Организация и проведение ежегодных республиканских конкурсов "Эколидер" и "Человек и природа"</t>
  </si>
  <si>
    <t>Организация и проведение республиканского конкурса «Школьный экопатруль» среди учащихся общеобразовательных организаций Республики Татарстан</t>
  </si>
  <si>
    <t>Материальное стимулирование волонтеров за фиксацию правонарушений в части несанкционированного размещения отходов с возможностью индентификации нарушителя</t>
  </si>
  <si>
    <t>Издание книги о редкой фауне Республики Татарстан</t>
  </si>
  <si>
    <t>Количество целевых материалов по экологической тематике, размещенных в печатных, электронных СМИ и транслируемых на городских, республиканских каналах, штук</t>
  </si>
  <si>
    <t xml:space="preserve">Организация мероприятий по сбору, хранению и вывозу биологичексих отходов на территории Сабинского муниципального района </t>
  </si>
  <si>
    <t>Выполнение работ по детализации и развитию территориальной схемы в области обращения с отходами, в том числе с твердыми коммунальными отходами Республики Татарстан, с включением работ по проведению сезонных (весна, лето) инструментальных замеров и определению нормативов накопления твердых коммунальных отходов, их морфологического и фракционного состава</t>
  </si>
  <si>
    <t>Проведение водолазного обследования затонувших и брошенных плавсредств, расположенных в акватории Куйбышевского и Нижнекамского водохранилища на территории Республики Татарстан</t>
  </si>
  <si>
    <t xml:space="preserve">Оценка состояния и паспортизация минерально-сырьевой базы общераспространенных полезных ископаемых территории Республики Татарстан  </t>
  </si>
  <si>
    <t>Ревизионная оценка состояния и использования питьевых подземных вод на территории Юго-Восточного нефтепромыслового региона Республики Татарстан (Нурлатский, Новошешминский, Аксубаевский, Заинский)</t>
  </si>
  <si>
    <t>Ревизионная оценка состояния и использования питьевых подземных вод на территории Юго-Восточного нефтепромыслового региона Республики Татарстан (Актанышский, Мензелинский, Тукаевский, Муслюмовский)</t>
  </si>
  <si>
    <t>Доизучение восточного участка Черемшанского месторождения подземных вод и гидрогеологическое обоснование исходных данных строительства водозабора для водоснабжения г. Нурлат</t>
  </si>
  <si>
    <t>Поисково-оценочные работы для обоснования подземного источника питьевого и хозяйственно-бытового водоснабжения для вновь строящихся жилых массивов</t>
  </si>
  <si>
    <t xml:space="preserve">Поисково-оценочные работы для обоснования источника хозяйственно-питьевого водоснабжения  г.Буинска </t>
  </si>
  <si>
    <t>Геологическое доизучение участков родникового стока и Студенецкого месторождения подземных вод с целью разработки гидрогеологического обоснования схемы водоснабжения Дрожжановского района</t>
  </si>
  <si>
    <t xml:space="preserve">Оценка современного экологического состояния озера Ковалинское в с.Песчаные Ковали Лаишевского муниципального района с целью  разработки мероприятий по восстановлению его гидрологического режима </t>
  </si>
  <si>
    <t>Количество учащихся, охваченных лекциями и иными публичными мероприятиями по вопросам ООПТ, человек</t>
  </si>
  <si>
    <t xml:space="preserve">Нормирование негативного воздействия на окружающую среду, проведение государственной экологической экспертизы, разработка региональных нормативно-правовых актов  в области экспертизы и нормирования, мониторинг состояния окружающей среды  </t>
  </si>
  <si>
    <t>Количество подготовленных документов в сфере экологического нормирования, касающегося государственного регулирования негативного воздействия на окружающую среду, шт.</t>
  </si>
  <si>
    <t>Реализация мер по охране атмосферного воздуха, водных объектов и земельных ресурсов</t>
  </si>
  <si>
    <t xml:space="preserve">Проведение государственной экспертизы разведанных запасов общераспространенных полезных ископаемых, технико-экономических обоснований кондиций и геологической информации об участках недр местного значения; координация и регулирование геологоразведочных работ, выполняемых за счет средств недропользователей;  информационное обеспечение недропользования. </t>
  </si>
  <si>
    <t>Соотношение количества отчетов о результатах геологоразведочных работ и количества проведенных государственных экспертиз, %</t>
  </si>
  <si>
    <t>Соотношение фактического объема эксплуатационного бурения нефтяных скважин к запланированному, %</t>
  </si>
  <si>
    <t>Соотношение фактического объема поисково-разведочного бурения нефтяных скважин к запланированному, %</t>
  </si>
  <si>
    <t>Соотношение количества удовлетворенных заявок на предоставление геологической информации к общему  количеству обращений, %</t>
  </si>
  <si>
    <t>Соотношение количества зарегистрированных обращений в области охраны окружающей среды при планировании хозяйственной и иной деятельности, территориального планировании и государственной экологической экспертизы и количества подготовленных согласований и проведенных государственных экологических экспертиз,  %</t>
  </si>
  <si>
    <t>Соотношение количества выданных лицензий к количеству рассмотренных заявлений на получение права пользования недрами с целью геологического изучения, разведки и добычи полезных ископаемых, %</t>
  </si>
  <si>
    <t>Соотношение величины фактического поступления в бюджет Республики Татарстан разовых платежей за пользование недрами при наступлении определенных событий, оговоренных в лицензии, при пользовании недрами на территории Российской Федерации по участкам недр, содержащим общераспространенные полезные ископаемые, или участкам недр местного значения к утвержденным плановым значениям, %</t>
  </si>
  <si>
    <t>Проведение аукционов на право пользования участками недр на территории Республики Татарстан на разведку и добычу общераспространенных полезных ископаемых; лицензирование государственного фонда недр Республики Татарстан</t>
  </si>
  <si>
    <t xml:space="preserve">Проведение проверок за соблюдением требований законодательства Российской Федерации и Республики Татарстан в области охраны окружающей среды и природопользования на объектах, подлежащих региональному надзору </t>
  </si>
  <si>
    <t>Доля устраненных нарушений из числа выявленных нарушений в сфере природопользования и охраны окружающей среды, %</t>
  </si>
  <si>
    <t>Лабораторно-аналитическое обеспечение и сопровождение регионального государственного экологического надзора</t>
  </si>
  <si>
    <t>Количество отобранных проб внешней среды (вода, воздух и почва), шт.</t>
  </si>
  <si>
    <t>Количество проведённых лабораторных анализов отобранных проб внешней среды (вода, воздух и почва), шт.</t>
  </si>
  <si>
    <t>Доля государственных услуг в сфере охраны окружающей среды и государственных  функций по контролю (надзору) в сфере природопользования,  по которым утверждены административные регламенты их  оказания в общем  количестве таких   государственных услуг (государственных функций), оказываемых Министерством экологии и природных ресурсов РТ, %</t>
  </si>
  <si>
    <t>Доля выполненных исполнительным органом государственной власти РТ в установленные контрольные сроки поручений Президента РТ, Премьер-министра РТ, Руководителя Аппарата Президента РТ, заместителей Премьер-министра РТ в общем объеме поручений, %</t>
  </si>
  <si>
    <t>Источник финансиро-вания (всего, в т.ч. бюджет РФ, бюджет РТ, местный бюджет, внебюджет. источн.)</t>
  </si>
  <si>
    <t>Доля площади Республики Татарстан, занятой ООПТ всех уровней, в общей площади Республики Татарстан, %</t>
  </si>
  <si>
    <t>Доля площади Республики Татарстан, занятой особо охраняемыми природными территориями регионального и местного значения, %</t>
  </si>
  <si>
    <t>Доля выполненных исполнительным органом государственной власти РТ персонифицированных поручений, данных в законах РТ, указах Президента РТ, постановлениях, распоряжениях КМ РТ, в общем количестве персонифицированных поручений, данных в указанных нормативных актах, %</t>
  </si>
  <si>
    <t>Государственная программа «Охрана окружающей среды, воспроизводство и использование природных ресурсов Республики Татарстан на 2014 – 2020 годы» (далее - Программа)</t>
  </si>
  <si>
    <t>Постановление Кабинета Министров Республики Татарстан № 1083 от 28.12.2013 "Об утверждении государственной программы «Охрана окружающей среды, воспроизводство и использование природных ресурсов Республики Татарстан на 2014 – 2020 годы», в ред. ПКМ РТ от 09.06.2016</t>
  </si>
  <si>
    <t>Отчет о реализации Программы за январь-июнь 2016 года</t>
  </si>
  <si>
    <t>Поддержка волонтерского, общественного экологического движения в РТ, в т.ч.:</t>
  </si>
  <si>
    <t>Поддержка волонтерского, общественного экологического движения в Республике Татарстан (Организация и проведение комплекса мероприятий по изучению, мониторингу водных ресурсов (с подготовкой и организацией участия волонтера в экспедиции по изучению Северных морей России) и экологическому благоустройству водных объектов)</t>
  </si>
  <si>
    <t>Поддержка волонтерского, общественного экологического движения в Республике Татарстан (Разработка и реализация образовательной программы на экологическую тематику среди детей и молодежи Республики Татарстан в возрасте 12-25 лет)</t>
  </si>
  <si>
    <t>Поддержка волонтерского, общественного экологического движения в Республике Татарстан (Организация и проведение массовых природоохранных, эколого-просветительских мероприятий в 18 городах и муниципальных районах Республики Татарстан)</t>
  </si>
  <si>
    <t>Подготовка и участие в Международной выставке-форуме "ЭКОТЕХ", которая пройдет в период с 26 по 29 апреля 2016 года в г. Москве</t>
  </si>
  <si>
    <t>Бюджет Республики Татарстан / РКМ РТ от 13.04.2016 № 643-р</t>
  </si>
  <si>
    <t>Капитальный ремонт гидротехнических сооружений, в том числе:</t>
  </si>
  <si>
    <t>Капитальный ремонт гидротехнических сооружений пруда  у н.п. Лубяны Кукморского муниципального района  Республики Татарстан (ул.Островная-Луговая-Береговая-Кооперативная-Железнодорожная)</t>
  </si>
  <si>
    <t>Капитальный ремонт гидротехнических сооружений пруда у н.п.Морты Елабужского муниципального района Республики Татарстан</t>
  </si>
  <si>
    <t>Капитальный ремонт ГТС пруда у с.Старые Челны Нурлатского муниципального  района Республики Татарстан</t>
  </si>
  <si>
    <t>Капитальный ремонт ГТС пруда у н.п.Харино Верхнеуслонского муниципального района Республики Татарстан</t>
  </si>
  <si>
    <t>Капитальный ремонт гидротехнических сооружений пруда у н.п.Саз-Тамак Кукморского муниципального района Республики Татарстан</t>
  </si>
  <si>
    <t>Капитальный ремонт гидротехнических сооружений пруда у н.п.Кулущи Мамадышского  муниципального района Республики Татарстан</t>
  </si>
  <si>
    <t>Капитальный ремонт гидротехнических сооружений пруда у н.п.Нижние Вязовые Зеленодольского  муниципального района Республики Татарстан</t>
  </si>
  <si>
    <t>Капитальный ремонт гидротехнических сооружений пруда у н.п.Кичкальня Нурлатского муниципального района Республики Татарстан</t>
  </si>
  <si>
    <t>Капитальный ремонт гидротехнических сооружений пруда у н.п. Старый Каенсар Кукморского муниципального района Республики Татарстан</t>
  </si>
  <si>
    <t>Экологическая реабилитация пруда "Адмиралтейский" в г. Казани</t>
  </si>
  <si>
    <t>РКМ РТ от 21.06.2016 № 1175-р</t>
  </si>
  <si>
    <t>Комплекс работ по аэрофотосъемке, уточнению береговой линии Куйбышевского водохранилища в границах г.Казани, Зеленодольского и Лаишевского муниципальных районов</t>
  </si>
  <si>
    <t xml:space="preserve">Проведение кадастровых работ и работ по образованию земельных участков, расположенных в водоохранной зоне Куйбышевского водохранилища, и получению кадастровых паспортов на образованные земельные участки 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</si>
  <si>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</si>
  <si>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</si>
  <si>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</si>
  <si>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</si>
  <si>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</si>
  <si>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</si>
  <si>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</si>
  <si>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</si>
  <si>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</si>
  <si>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</si>
  <si>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4</t>
  </si>
  <si>
    <t>5</t>
  </si>
  <si>
    <t>6</t>
  </si>
  <si>
    <t>РКМ РТ от 16.03.2016 № 418-р</t>
  </si>
  <si>
    <t>Капитальный ремонт гидротехнических сооружений пруда у н.п.Тагаево Менделеевского муниципального района Республики Татарстан</t>
  </si>
  <si>
    <t>Местный бюджет</t>
  </si>
  <si>
    <t>Всего **</t>
  </si>
  <si>
    <t xml:space="preserve">** Наименования и лимиты финансирования мероприятий Программы указаны с учетом изменений, указанных в ПКМ РТ от 09.06.2016 № 383 "О внесении изменений в Программу, утвержденную ПКМ РТ от 28.12.2013 № 1083", РКМ РТ от 16.03.2016 № 418-р, РКМ РТ от 13.04.2016 № 643-р, РКМ РТ от 28.04.2016 № 734-р, от 21.06.2016 № 1175-р.  </t>
  </si>
  <si>
    <t>Расходы консолидированного бюджета Республики Татарстан на охрану окружающей среды, воспроизводство и использование природных ресурсов в расчете на одного жителя, рублей*</t>
  </si>
  <si>
    <t>Выполнение государственного заказа на управление в сфере охраны окружающей среды и природопользования, %*</t>
  </si>
  <si>
    <t>База данных выбросов парниковых газов в Республике Татарстан, ед.*</t>
  </si>
  <si>
    <t>Доля вторичных ресурсов, извлеченных из общей массы  отходов, размещаемых  на полигонах ТБО Республики Татарстан, процентов*</t>
  </si>
  <si>
    <t>Количество обследованных затопленных плавсредств, расположенных в акватории Куйбышевского и Нижнекамского водохранилища на территории Республики Татарстан, единиц*</t>
  </si>
  <si>
    <t>Соотношение величины фактического поступления в бюджетную систему Российской Федерации сумм платы за пользование водными объектами к утвержденным плановым значениям сумм платы за пользование водными объектами, находящимися в федеральной собственности, % *</t>
  </si>
  <si>
    <t>Доля водозаборных сооружений, оснащенных системами учета воды, к общему количеству водозаборных сооружений, % *</t>
  </si>
  <si>
    <t xml:space="preserve">Доля водопользователей, осуществляющих использование водных объектов на основании предоставленных в установленном порядке прав пользования, к общему количеству пользователей, осуществление водопользования которыми предусматривает приобретение прав пользования водными объектами, % *
</t>
  </si>
  <si>
    <t>Количество ГТС с неудовлетворительным и опасным уровнем безопасности, приведенных в безопасное техническое состояние, единиц*</t>
  </si>
  <si>
    <t>Доля ГТС с неудовлетворительным и опасным уровнем безопасности, приведенных в безопасное техническое состояние, процентов*</t>
  </si>
  <si>
    <t>Численность населения, экологические условия проживания которого будут улучшены в результате реализации мероприятий по восстановлению и экологической реабилитации водных объектов, человек*</t>
  </si>
  <si>
    <t>Объем выемки донных отложений в результате реализации мероприятий по восстановлению и экологической реабилитации водных объектов, кв. километров*</t>
  </si>
  <si>
    <t>Площадь работ по восстановлению и экологической реабилитации водных объектов, км2*</t>
  </si>
  <si>
    <t>Доля видов охотничьих ресурсов, по которым ведется мониторинг численности, в общем количестве видов охотничьих ресурсов, обитающих на территории Республики Татарстан, процентов*</t>
  </si>
  <si>
    <t>Доля выявленных нарушений в сфере федерального государственного охотничьего надзора, по которым вынесены постановления о привлечении к ответственности, к общему количеству установленных фактов нарушений, процентов*</t>
  </si>
  <si>
    <t>Доля уловленных и обезвреженных загрязняющих атмосферный воздух веществ в общем количестве отходящих загрязняющих веществ от стационарных источников,  %*</t>
  </si>
  <si>
    <t>Доля автотранспортных средств с повышенным содержанием загрязняющих веществ в отработавших газах к общему количеству проверенных автомобилей,  %*</t>
  </si>
  <si>
    <t>Доля загрязненных (без очистки) сточных вод в общем объеме водоотведения, %*</t>
  </si>
  <si>
    <t>Доля рекультивируемых земель, %*</t>
  </si>
  <si>
    <t>Площадь акватории, очищенной от брошенных орудий лова (вылова), кв.м.*</t>
  </si>
  <si>
    <t>Ежегодный утвержденный баланс запасов общераспространенных полезных ископаемых Республики Татарстан, 1 баланс (ежегодно до 2020 г.)*</t>
  </si>
  <si>
    <t>Количество муниципальных районов (городских округов), охваченных территориальной системой наблюдения за состоянием окружающей среды, ед.</t>
  </si>
  <si>
    <t>Наименование подпрограмм (раздела, мероприятия) **</t>
  </si>
</sst>
</file>

<file path=xl/styles.xml><?xml version="1.0" encoding="utf-8"?>
<styleSheet xmlns="http://schemas.openxmlformats.org/spreadsheetml/2006/main">
  <numFmts count="5">
    <numFmt numFmtId="164" formatCode="0.0"/>
    <numFmt numFmtId="165" formatCode="_(* #,##0_);_(* \(#,##0\);_(* &quot;-&quot;_);_(@_)"/>
    <numFmt numFmtId="166" formatCode="_(* #,##0.00_);_(* \(#,##0.00\);_(* &quot;-&quot;??_);_(@_)"/>
    <numFmt numFmtId="167" formatCode="#,##0.0"/>
    <numFmt numFmtId="168" formatCode="0.000"/>
  </numFmts>
  <fonts count="3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4">
    <xf numFmtId="0" fontId="0" fillId="0" borderId="0"/>
    <xf numFmtId="0" fontId="2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6" fillId="3" borderId="0" applyNumberFormat="0" applyBorder="0" applyAlignment="0" applyProtection="0"/>
    <xf numFmtId="0" fontId="8" fillId="20" borderId="1" applyNumberFormat="0" applyAlignment="0" applyProtection="0"/>
    <xf numFmtId="0" fontId="13" fillId="21" borderId="2" applyNumberFormat="0" applyAlignment="0" applyProtection="0"/>
    <xf numFmtId="0" fontId="28" fillId="0" borderId="0"/>
    <xf numFmtId="0" fontId="1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7" borderId="1" applyNumberFormat="0" applyAlignment="0" applyProtection="0"/>
    <xf numFmtId="0" fontId="18" fillId="0" borderId="6" applyNumberFormat="0" applyFill="0" applyAlignment="0" applyProtection="0"/>
    <xf numFmtId="0" fontId="15" fillId="22" borderId="0" applyNumberFormat="0" applyBorder="0" applyAlignment="0" applyProtection="0"/>
    <xf numFmtId="0" fontId="26" fillId="23" borderId="7" applyNumberFormat="0" applyFont="0" applyAlignment="0" applyProtection="0"/>
    <xf numFmtId="0" fontId="7" fillId="20" borderId="8" applyNumberFormat="0" applyAlignment="0" applyProtection="0"/>
    <xf numFmtId="0" fontId="14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8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18" fillId="0" borderId="6" applyNumberFormat="0" applyFill="0" applyAlignment="0" applyProtection="0"/>
    <xf numFmtId="0" fontId="22" fillId="0" borderId="0"/>
    <xf numFmtId="0" fontId="19" fillId="0" borderId="0" applyNumberFormat="0" applyFill="0" applyBorder="0" applyAlignment="0" applyProtection="0"/>
    <xf numFmtId="165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53">
    <xf numFmtId="0" fontId="0" fillId="0" borderId="0" xfId="0"/>
    <xf numFmtId="0" fontId="0" fillId="24" borderId="0" xfId="0" applyFill="1"/>
    <xf numFmtId="0" fontId="21" fillId="24" borderId="0" xfId="0" applyFont="1" applyFill="1"/>
    <xf numFmtId="0" fontId="23" fillId="24" borderId="0" xfId="0" applyFont="1" applyFill="1"/>
    <xf numFmtId="0" fontId="21" fillId="24" borderId="0" xfId="0" applyFont="1" applyFill="1" applyAlignment="1">
      <alignment horizontal="center"/>
    </xf>
    <xf numFmtId="0" fontId="21" fillId="24" borderId="10" xfId="0" applyFont="1" applyFill="1" applyBorder="1" applyAlignment="1">
      <alignment horizontal="center"/>
    </xf>
    <xf numFmtId="2" fontId="3" fillId="24" borderId="10" xfId="0" applyNumberFormat="1" applyFont="1" applyFill="1" applyBorder="1" applyAlignment="1">
      <alignment vertical="top" wrapText="1"/>
    </xf>
    <xf numFmtId="0" fontId="3" fillId="24" borderId="10" xfId="0" applyFont="1" applyFill="1" applyBorder="1" applyAlignment="1">
      <alignment vertical="top" wrapText="1"/>
    </xf>
    <xf numFmtId="2" fontId="25" fillId="24" borderId="10" xfId="0" applyNumberFormat="1" applyFont="1" applyFill="1" applyBorder="1" applyAlignment="1">
      <alignment vertical="top" wrapText="1"/>
    </xf>
    <xf numFmtId="4" fontId="23" fillId="24" borderId="10" xfId="0" applyNumberFormat="1" applyFont="1" applyFill="1" applyBorder="1" applyAlignment="1">
      <alignment horizontal="center" vertical="top"/>
    </xf>
    <xf numFmtId="164" fontId="23" fillId="24" borderId="10" xfId="0" applyNumberFormat="1" applyFont="1" applyFill="1" applyBorder="1" applyAlignment="1">
      <alignment horizontal="center" vertical="top"/>
    </xf>
    <xf numFmtId="0" fontId="24" fillId="24" borderId="10" xfId="0" applyFont="1" applyFill="1" applyBorder="1" applyAlignment="1">
      <alignment vertical="top"/>
    </xf>
    <xf numFmtId="0" fontId="21" fillId="24" borderId="10" xfId="0" applyFont="1" applyFill="1" applyBorder="1" applyAlignment="1">
      <alignment vertical="top"/>
    </xf>
    <xf numFmtId="4" fontId="24" fillId="24" borderId="10" xfId="0" applyNumberFormat="1" applyFont="1" applyFill="1" applyBorder="1" applyAlignment="1">
      <alignment vertical="top"/>
    </xf>
    <xf numFmtId="0" fontId="0" fillId="24" borderId="0" xfId="0" applyFill="1" applyAlignment="1">
      <alignment horizontal="center"/>
    </xf>
    <xf numFmtId="4" fontId="24" fillId="24" borderId="10" xfId="0" applyNumberFormat="1" applyFont="1" applyFill="1" applyBorder="1" applyAlignment="1">
      <alignment horizontal="center" vertical="top"/>
    </xf>
    <xf numFmtId="1" fontId="3" fillId="24" borderId="10" xfId="0" applyNumberFormat="1" applyFont="1" applyFill="1" applyBorder="1" applyAlignment="1">
      <alignment horizontal="center" vertical="top" wrapText="1"/>
    </xf>
    <xf numFmtId="0" fontId="21" fillId="24" borderId="10" xfId="0" applyFont="1" applyFill="1" applyBorder="1" applyAlignment="1">
      <alignment horizontal="center" vertical="top"/>
    </xf>
    <xf numFmtId="0" fontId="0" fillId="24" borderId="0" xfId="0" applyFont="1" applyFill="1"/>
    <xf numFmtId="4" fontId="23" fillId="24" borderId="0" xfId="0" applyNumberFormat="1" applyFont="1" applyFill="1"/>
    <xf numFmtId="4" fontId="0" fillId="24" borderId="0" xfId="0" applyNumberFormat="1" applyFill="1"/>
    <xf numFmtId="49" fontId="3" fillId="24" borderId="10" xfId="0" applyNumberFormat="1" applyFont="1" applyFill="1" applyBorder="1" applyAlignment="1">
      <alignment horizontal="center"/>
    </xf>
    <xf numFmtId="164" fontId="24" fillId="24" borderId="10" xfId="0" applyNumberFormat="1" applyFont="1" applyFill="1" applyBorder="1" applyAlignment="1">
      <alignment horizontal="center" vertical="top"/>
    </xf>
    <xf numFmtId="2" fontId="24" fillId="24" borderId="10" xfId="0" applyNumberFormat="1" applyFont="1" applyFill="1" applyBorder="1" applyAlignment="1">
      <alignment horizontal="center" vertical="top"/>
    </xf>
    <xf numFmtId="0" fontId="25" fillId="24" borderId="10" xfId="0" applyFont="1" applyFill="1" applyBorder="1" applyAlignment="1">
      <alignment horizontal="left" vertical="top" wrapText="1"/>
    </xf>
    <xf numFmtId="0" fontId="25" fillId="24" borderId="10" xfId="0" applyFont="1" applyFill="1" applyBorder="1" applyAlignment="1">
      <alignment horizontal="center" vertical="top" wrapText="1"/>
    </xf>
    <xf numFmtId="1" fontId="25" fillId="24" borderId="10" xfId="0" applyNumberFormat="1" applyFont="1" applyFill="1" applyBorder="1" applyAlignment="1">
      <alignment horizontal="center" vertical="top" wrapText="1"/>
    </xf>
    <xf numFmtId="0" fontId="30" fillId="24" borderId="0" xfId="0" applyFont="1" applyFill="1"/>
    <xf numFmtId="0" fontId="3" fillId="24" borderId="12" xfId="0" applyFont="1" applyFill="1" applyBorder="1" applyAlignment="1">
      <alignment horizontal="center" vertical="top" wrapText="1"/>
    </xf>
    <xf numFmtId="0" fontId="3" fillId="24" borderId="14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top" wrapText="1"/>
    </xf>
    <xf numFmtId="0" fontId="3" fillId="24" borderId="14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left" vertical="top" wrapText="1"/>
    </xf>
    <xf numFmtId="1" fontId="3" fillId="24" borderId="14" xfId="0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top"/>
    </xf>
    <xf numFmtId="0" fontId="25" fillId="24" borderId="10" xfId="0" applyFont="1" applyFill="1" applyBorder="1" applyAlignment="1">
      <alignment vertical="top" wrapText="1"/>
    </xf>
    <xf numFmtId="4" fontId="23" fillId="24" borderId="10" xfId="0" applyNumberFormat="1" applyFont="1" applyFill="1" applyBorder="1" applyAlignment="1">
      <alignment horizontal="center" vertical="top" wrapText="1"/>
    </xf>
    <xf numFmtId="3" fontId="23" fillId="24" borderId="10" xfId="0" applyNumberFormat="1" applyFont="1" applyFill="1" applyBorder="1" applyAlignment="1">
      <alignment horizontal="center" vertical="top" wrapText="1"/>
    </xf>
    <xf numFmtId="4" fontId="3" fillId="24" borderId="10" xfId="1" applyNumberFormat="1" applyFont="1" applyFill="1" applyBorder="1" applyAlignment="1">
      <alignment horizontal="left" vertical="top" wrapText="1"/>
    </xf>
    <xf numFmtId="4" fontId="24" fillId="24" borderId="10" xfId="0" applyNumberFormat="1" applyFont="1" applyFill="1" applyBorder="1" applyAlignment="1">
      <alignment horizontal="center" vertical="top" wrapText="1"/>
    </xf>
    <xf numFmtId="1" fontId="24" fillId="24" borderId="10" xfId="0" applyNumberFormat="1" applyFont="1" applyFill="1" applyBorder="1" applyAlignment="1">
      <alignment horizontal="center" vertical="top"/>
    </xf>
    <xf numFmtId="2" fontId="3" fillId="24" borderId="10" xfId="1" applyNumberFormat="1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justify" vertical="top" wrapText="1"/>
    </xf>
    <xf numFmtId="4" fontId="24" fillId="24" borderId="10" xfId="1" applyNumberFormat="1" applyFont="1" applyFill="1" applyBorder="1" applyAlignment="1">
      <alignment horizontal="center" vertical="top" wrapText="1"/>
    </xf>
    <xf numFmtId="0" fontId="3" fillId="24" borderId="10" xfId="1" applyFont="1" applyFill="1" applyBorder="1" applyAlignment="1">
      <alignment horizontal="left" vertical="top" wrapText="1"/>
    </xf>
    <xf numFmtId="4" fontId="3" fillId="24" borderId="14" xfId="1" applyNumberFormat="1" applyFont="1" applyFill="1" applyBorder="1" applyAlignment="1">
      <alignment vertical="top" wrapText="1"/>
    </xf>
    <xf numFmtId="4" fontId="3" fillId="24" borderId="10" xfId="1" applyNumberFormat="1" applyFont="1" applyFill="1" applyBorder="1" applyAlignment="1">
      <alignment vertical="top" wrapText="1"/>
    </xf>
    <xf numFmtId="168" fontId="24" fillId="24" borderId="10" xfId="0" applyNumberFormat="1" applyFont="1" applyFill="1" applyBorder="1" applyAlignment="1">
      <alignment horizontal="center" vertical="top"/>
    </xf>
    <xf numFmtId="2" fontId="23" fillId="24" borderId="10" xfId="0" applyNumberFormat="1" applyFont="1" applyFill="1" applyBorder="1" applyAlignment="1">
      <alignment horizontal="center" vertical="top" wrapText="1"/>
    </xf>
    <xf numFmtId="1" fontId="23" fillId="24" borderId="10" xfId="0" applyNumberFormat="1" applyFont="1" applyFill="1" applyBorder="1" applyAlignment="1">
      <alignment horizontal="center" vertical="top" wrapText="1"/>
    </xf>
    <xf numFmtId="0" fontId="3" fillId="24" borderId="10" xfId="81" applyFont="1" applyFill="1" applyBorder="1" applyAlignment="1">
      <alignment horizontal="left" vertical="top" wrapText="1"/>
    </xf>
    <xf numFmtId="0" fontId="27" fillId="24" borderId="14" xfId="0" applyFont="1" applyFill="1" applyBorder="1" applyAlignment="1">
      <alignment vertical="top" wrapText="1"/>
    </xf>
    <xf numFmtId="0" fontId="27" fillId="24" borderId="14" xfId="0" applyFont="1" applyFill="1" applyBorder="1" applyAlignment="1">
      <alignment horizontal="center" vertical="top" wrapText="1"/>
    </xf>
    <xf numFmtId="1" fontId="23" fillId="24" borderId="10" xfId="0" applyNumberFormat="1" applyFont="1" applyFill="1" applyBorder="1" applyAlignment="1">
      <alignment horizontal="center" vertical="top"/>
    </xf>
    <xf numFmtId="0" fontId="3" fillId="24" borderId="10" xfId="84" applyFont="1" applyFill="1" applyBorder="1" applyAlignment="1">
      <alignment vertical="top" wrapText="1"/>
    </xf>
    <xf numFmtId="167" fontId="23" fillId="24" borderId="10" xfId="0" applyNumberFormat="1" applyFont="1" applyFill="1" applyBorder="1" applyAlignment="1">
      <alignment horizontal="center" vertical="top"/>
    </xf>
    <xf numFmtId="3" fontId="23" fillId="24" borderId="10" xfId="0" applyNumberFormat="1" applyFont="1" applyFill="1" applyBorder="1" applyAlignment="1">
      <alignment horizontal="center" vertical="top"/>
    </xf>
    <xf numFmtId="0" fontId="3" fillId="24" borderId="14" xfId="1" applyFont="1" applyFill="1" applyBorder="1" applyAlignment="1">
      <alignment horizontal="left" vertical="top" wrapText="1"/>
    </xf>
    <xf numFmtId="4" fontId="24" fillId="24" borderId="14" xfId="1" applyNumberFormat="1" applyFont="1" applyFill="1" applyBorder="1" applyAlignment="1">
      <alignment horizontal="center" vertical="top" wrapText="1"/>
    </xf>
    <xf numFmtId="0" fontId="25" fillId="24" borderId="14" xfId="1" applyFont="1" applyFill="1" applyBorder="1" applyAlignment="1">
      <alignment horizontal="left" vertical="top" wrapText="1"/>
    </xf>
    <xf numFmtId="4" fontId="23" fillId="24" borderId="14" xfId="1" applyNumberFormat="1" applyFont="1" applyFill="1" applyBorder="1" applyAlignment="1">
      <alignment horizontal="center" vertical="top" wrapText="1"/>
    </xf>
    <xf numFmtId="2" fontId="23" fillId="24" borderId="10" xfId="0" applyNumberFormat="1" applyFont="1" applyFill="1" applyBorder="1" applyAlignment="1">
      <alignment horizontal="center" vertical="top"/>
    </xf>
    <xf numFmtId="49" fontId="25" fillId="24" borderId="10" xfId="0" applyNumberFormat="1" applyFont="1" applyFill="1" applyBorder="1" applyAlignment="1">
      <alignment horizontal="center" vertical="top"/>
    </xf>
    <xf numFmtId="49" fontId="3" fillId="24" borderId="10" xfId="0" applyNumberFormat="1" applyFont="1" applyFill="1" applyBorder="1" applyAlignment="1">
      <alignment horizontal="center" vertical="top"/>
    </xf>
    <xf numFmtId="0" fontId="24" fillId="24" borderId="10" xfId="0" applyNumberFormat="1" applyFont="1" applyFill="1" applyBorder="1" applyAlignment="1">
      <alignment horizontal="center" vertical="top" wrapText="1"/>
    </xf>
    <xf numFmtId="2" fontId="24" fillId="24" borderId="10" xfId="0" applyNumberFormat="1" applyFont="1" applyFill="1" applyBorder="1" applyAlignment="1">
      <alignment horizontal="center" vertical="top"/>
    </xf>
    <xf numFmtId="49" fontId="3" fillId="24" borderId="10" xfId="0" applyNumberFormat="1" applyFont="1" applyFill="1" applyBorder="1" applyAlignment="1">
      <alignment horizontal="left" vertical="top" wrapText="1"/>
    </xf>
    <xf numFmtId="0" fontId="24" fillId="24" borderId="10" xfId="0" applyFont="1" applyFill="1" applyBorder="1" applyAlignment="1">
      <alignment horizontal="center" vertical="top"/>
    </xf>
    <xf numFmtId="4" fontId="23" fillId="24" borderId="10" xfId="1" applyNumberFormat="1" applyFont="1" applyFill="1" applyBorder="1" applyAlignment="1">
      <alignment horizontal="center" vertical="top" wrapText="1"/>
    </xf>
    <xf numFmtId="164" fontId="23" fillId="24" borderId="10" xfId="1" applyNumberFormat="1" applyFont="1" applyFill="1" applyBorder="1" applyAlignment="1">
      <alignment horizontal="center" vertical="top" wrapText="1"/>
    </xf>
    <xf numFmtId="164" fontId="3" fillId="24" borderId="10" xfId="0" applyNumberFormat="1" applyFont="1" applyFill="1" applyBorder="1" applyAlignment="1">
      <alignment horizontal="center" vertical="top" wrapText="1"/>
    </xf>
    <xf numFmtId="0" fontId="24" fillId="24" borderId="14" xfId="0" applyFont="1" applyFill="1" applyBorder="1" applyAlignment="1">
      <alignment horizontal="center" vertical="top"/>
    </xf>
    <xf numFmtId="2" fontId="3" fillId="24" borderId="14" xfId="0" applyNumberFormat="1" applyFont="1" applyFill="1" applyBorder="1" applyAlignment="1">
      <alignment horizontal="left" vertical="top" wrapText="1"/>
    </xf>
    <xf numFmtId="164" fontId="24" fillId="24" borderId="14" xfId="1" applyNumberFormat="1" applyFont="1" applyFill="1" applyBorder="1" applyAlignment="1">
      <alignment horizontal="center" vertical="top" wrapText="1"/>
    </xf>
    <xf numFmtId="4" fontId="24" fillId="24" borderId="10" xfId="0" applyNumberFormat="1" applyFont="1" applyFill="1" applyBorder="1" applyAlignment="1">
      <alignment horizontal="center" vertical="top"/>
    </xf>
    <xf numFmtId="2" fontId="3" fillId="24" borderId="10" xfId="0" applyNumberFormat="1" applyFont="1" applyFill="1" applyBorder="1" applyAlignment="1">
      <alignment horizontal="center" vertical="top" wrapText="1"/>
    </xf>
    <xf numFmtId="0" fontId="3" fillId="24" borderId="14" xfId="0" applyFont="1" applyFill="1" applyBorder="1" applyAlignment="1">
      <alignment vertical="top" wrapText="1"/>
    </xf>
    <xf numFmtId="0" fontId="3" fillId="24" borderId="12" xfId="0" applyFont="1" applyFill="1" applyBorder="1" applyAlignment="1">
      <alignment horizontal="center" vertical="top" wrapText="1"/>
    </xf>
    <xf numFmtId="0" fontId="3" fillId="24" borderId="13" xfId="0" applyFont="1" applyFill="1" applyBorder="1" applyAlignment="1">
      <alignment horizontal="center" vertical="top" wrapText="1"/>
    </xf>
    <xf numFmtId="0" fontId="3" fillId="24" borderId="14" xfId="0" applyFont="1" applyFill="1" applyBorder="1" applyAlignment="1">
      <alignment horizontal="center" vertical="top" wrapText="1"/>
    </xf>
    <xf numFmtId="164" fontId="24" fillId="24" borderId="12" xfId="1" applyNumberFormat="1" applyFont="1" applyFill="1" applyBorder="1" applyAlignment="1">
      <alignment horizontal="center" vertical="top" wrapText="1"/>
    </xf>
    <xf numFmtId="164" fontId="24" fillId="24" borderId="14" xfId="1" applyNumberFormat="1" applyFont="1" applyFill="1" applyBorder="1" applyAlignment="1">
      <alignment horizontal="center" vertical="top" wrapText="1"/>
    </xf>
    <xf numFmtId="4" fontId="24" fillId="24" borderId="12" xfId="1" applyNumberFormat="1" applyFont="1" applyFill="1" applyBorder="1" applyAlignment="1">
      <alignment horizontal="center" vertical="top" wrapText="1"/>
    </xf>
    <xf numFmtId="4" fontId="24" fillId="24" borderId="14" xfId="1" applyNumberFormat="1" applyFont="1" applyFill="1" applyBorder="1" applyAlignment="1">
      <alignment horizontal="center" vertical="top" wrapText="1"/>
    </xf>
    <xf numFmtId="2" fontId="3" fillId="24" borderId="12" xfId="0" applyNumberFormat="1" applyFont="1" applyFill="1" applyBorder="1" applyAlignment="1">
      <alignment horizontal="left" vertical="top" wrapText="1"/>
    </xf>
    <xf numFmtId="2" fontId="3" fillId="24" borderId="14" xfId="0" applyNumberFormat="1" applyFont="1" applyFill="1" applyBorder="1" applyAlignment="1">
      <alignment horizontal="left" vertical="top" wrapText="1"/>
    </xf>
    <xf numFmtId="1" fontId="3" fillId="24" borderId="12" xfId="0" applyNumberFormat="1" applyFont="1" applyFill="1" applyBorder="1" applyAlignment="1">
      <alignment horizontal="center" vertical="top" wrapText="1"/>
    </xf>
    <xf numFmtId="1" fontId="3" fillId="24" borderId="14" xfId="0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top" wrapText="1"/>
    </xf>
    <xf numFmtId="1" fontId="3" fillId="24" borderId="13" xfId="0" applyNumberFormat="1" applyFont="1" applyFill="1" applyBorder="1" applyAlignment="1">
      <alignment horizontal="center" vertical="top" wrapText="1"/>
    </xf>
    <xf numFmtId="0" fontId="27" fillId="24" borderId="12" xfId="0" applyFont="1" applyFill="1" applyBorder="1" applyAlignment="1">
      <alignment horizontal="left" vertical="top" wrapText="1"/>
    </xf>
    <xf numFmtId="0" fontId="27" fillId="24" borderId="14" xfId="0" applyFont="1" applyFill="1" applyBorder="1" applyAlignment="1">
      <alignment horizontal="left" vertical="top" wrapText="1"/>
    </xf>
    <xf numFmtId="0" fontId="3" fillId="24" borderId="12" xfId="0" applyFont="1" applyFill="1" applyBorder="1" applyAlignment="1">
      <alignment horizontal="left" vertical="top" wrapText="1"/>
    </xf>
    <xf numFmtId="0" fontId="3" fillId="24" borderId="13" xfId="0" applyFont="1" applyFill="1" applyBorder="1" applyAlignment="1">
      <alignment horizontal="left" vertical="top" wrapText="1"/>
    </xf>
    <xf numFmtId="0" fontId="3" fillId="24" borderId="14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left" vertical="top" wrapText="1"/>
    </xf>
    <xf numFmtId="164" fontId="24" fillId="24" borderId="13" xfId="1" applyNumberFormat="1" applyFont="1" applyFill="1" applyBorder="1" applyAlignment="1">
      <alignment horizontal="center" vertical="top" wrapText="1"/>
    </xf>
    <xf numFmtId="4" fontId="24" fillId="24" borderId="13" xfId="1" applyNumberFormat="1" applyFont="1" applyFill="1" applyBorder="1" applyAlignment="1">
      <alignment horizontal="center" vertical="top" wrapText="1"/>
    </xf>
    <xf numFmtId="4" fontId="24" fillId="24" borderId="10" xfId="0" applyNumberFormat="1" applyFont="1" applyFill="1" applyBorder="1" applyAlignment="1">
      <alignment horizontal="center" vertical="top" wrapText="1"/>
    </xf>
    <xf numFmtId="0" fontId="24" fillId="24" borderId="12" xfId="0" applyFont="1" applyFill="1" applyBorder="1" applyAlignment="1">
      <alignment horizontal="center" vertical="top"/>
    </xf>
    <xf numFmtId="0" fontId="24" fillId="24" borderId="13" xfId="0" applyFont="1" applyFill="1" applyBorder="1" applyAlignment="1">
      <alignment horizontal="center" vertical="top"/>
    </xf>
    <xf numFmtId="0" fontId="24" fillId="24" borderId="14" xfId="0" applyFont="1" applyFill="1" applyBorder="1" applyAlignment="1">
      <alignment horizontal="center" vertical="top"/>
    </xf>
    <xf numFmtId="4" fontId="24" fillId="24" borderId="12" xfId="0" applyNumberFormat="1" applyFont="1" applyFill="1" applyBorder="1" applyAlignment="1">
      <alignment horizontal="center" vertical="top" wrapText="1"/>
    </xf>
    <xf numFmtId="4" fontId="24" fillId="24" borderId="14" xfId="0" applyNumberFormat="1" applyFont="1" applyFill="1" applyBorder="1" applyAlignment="1">
      <alignment horizontal="center" vertical="top" wrapText="1"/>
    </xf>
    <xf numFmtId="1" fontId="24" fillId="24" borderId="12" xfId="0" applyNumberFormat="1" applyFont="1" applyFill="1" applyBorder="1" applyAlignment="1">
      <alignment horizontal="center" vertical="top"/>
    </xf>
    <xf numFmtId="1" fontId="24" fillId="24" borderId="14" xfId="0" applyNumberFormat="1" applyFont="1" applyFill="1" applyBorder="1" applyAlignment="1">
      <alignment horizontal="center" vertical="top"/>
    </xf>
    <xf numFmtId="4" fontId="24" fillId="24" borderId="12" xfId="0" applyNumberFormat="1" applyFont="1" applyFill="1" applyBorder="1" applyAlignment="1">
      <alignment horizontal="center" vertical="top"/>
    </xf>
    <xf numFmtId="4" fontId="24" fillId="24" borderId="14" xfId="0" applyNumberFormat="1" applyFont="1" applyFill="1" applyBorder="1" applyAlignment="1">
      <alignment horizontal="center" vertical="top"/>
    </xf>
    <xf numFmtId="0" fontId="3" fillId="24" borderId="12" xfId="0" applyNumberFormat="1" applyFont="1" applyFill="1" applyBorder="1" applyAlignment="1">
      <alignment horizontal="left" vertical="top" wrapText="1"/>
    </xf>
    <xf numFmtId="0" fontId="3" fillId="24" borderId="13" xfId="0" applyNumberFormat="1" applyFont="1" applyFill="1" applyBorder="1" applyAlignment="1">
      <alignment horizontal="left" vertical="top" wrapText="1"/>
    </xf>
    <xf numFmtId="0" fontId="3" fillId="24" borderId="14" xfId="0" applyNumberFormat="1" applyFont="1" applyFill="1" applyBorder="1" applyAlignment="1">
      <alignment horizontal="left" vertical="top" wrapText="1"/>
    </xf>
    <xf numFmtId="2" fontId="3" fillId="24" borderId="13" xfId="0" applyNumberFormat="1" applyFont="1" applyFill="1" applyBorder="1" applyAlignment="1">
      <alignment horizontal="left" vertical="top" wrapText="1"/>
    </xf>
    <xf numFmtId="0" fontId="24" fillId="24" borderId="12" xfId="0" applyNumberFormat="1" applyFont="1" applyFill="1" applyBorder="1" applyAlignment="1">
      <alignment horizontal="center" vertical="top" wrapText="1"/>
    </xf>
    <xf numFmtId="0" fontId="24" fillId="24" borderId="14" xfId="0" applyNumberFormat="1" applyFont="1" applyFill="1" applyBorder="1" applyAlignment="1">
      <alignment horizontal="center" vertical="top" wrapText="1"/>
    </xf>
    <xf numFmtId="2" fontId="24" fillId="24" borderId="10" xfId="0" applyNumberFormat="1" applyFont="1" applyFill="1" applyBorder="1" applyAlignment="1">
      <alignment horizontal="center" vertical="top"/>
    </xf>
    <xf numFmtId="1" fontId="24" fillId="24" borderId="10" xfId="0" applyNumberFormat="1" applyFont="1" applyFill="1" applyBorder="1" applyAlignment="1">
      <alignment horizontal="center" vertical="top"/>
    </xf>
    <xf numFmtId="0" fontId="25" fillId="24" borderId="10" xfId="0" applyFont="1" applyFill="1" applyBorder="1" applyAlignment="1">
      <alignment horizontal="left" vertical="top" wrapText="1"/>
    </xf>
    <xf numFmtId="0" fontId="21" fillId="24" borderId="10" xfId="0" applyFont="1" applyFill="1" applyBorder="1" applyAlignment="1">
      <alignment horizontal="center" vertical="top"/>
    </xf>
    <xf numFmtId="0" fontId="21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horizontal="center" vertical="center" wrapText="1"/>
    </xf>
    <xf numFmtId="164" fontId="3" fillId="24" borderId="10" xfId="0" applyNumberFormat="1" applyFont="1" applyFill="1" applyBorder="1" applyAlignment="1">
      <alignment horizontal="center" vertical="top" wrapText="1"/>
    </xf>
    <xf numFmtId="0" fontId="27" fillId="24" borderId="10" xfId="0" applyFont="1" applyFill="1" applyBorder="1" applyAlignment="1">
      <alignment horizontal="center" vertical="top" wrapText="1"/>
    </xf>
    <xf numFmtId="164" fontId="3" fillId="24" borderId="12" xfId="0" applyNumberFormat="1" applyFont="1" applyFill="1" applyBorder="1" applyAlignment="1">
      <alignment horizontal="center" vertical="top" wrapText="1"/>
    </xf>
    <xf numFmtId="164" fontId="3" fillId="24" borderId="14" xfId="0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left" vertical="top" wrapText="1"/>
    </xf>
    <xf numFmtId="0" fontId="3" fillId="24" borderId="12" xfId="1" applyFont="1" applyFill="1" applyBorder="1" applyAlignment="1">
      <alignment horizontal="left" vertical="top" wrapText="1"/>
    </xf>
    <xf numFmtId="0" fontId="3" fillId="24" borderId="13" xfId="1" applyFont="1" applyFill="1" applyBorder="1" applyAlignment="1">
      <alignment horizontal="left" vertical="top" wrapText="1"/>
    </xf>
    <xf numFmtId="0" fontId="3" fillId="24" borderId="14" xfId="1" applyFont="1" applyFill="1" applyBorder="1" applyAlignment="1">
      <alignment horizontal="left" vertical="top" wrapText="1"/>
    </xf>
    <xf numFmtId="4" fontId="24" fillId="24" borderId="13" xfId="0" applyNumberFormat="1" applyFont="1" applyFill="1" applyBorder="1" applyAlignment="1">
      <alignment horizontal="center" vertical="top"/>
    </xf>
    <xf numFmtId="2" fontId="3" fillId="24" borderId="10" xfId="0" applyNumberFormat="1" applyFont="1" applyFill="1" applyBorder="1" applyAlignment="1">
      <alignment horizontal="center" vertical="top" wrapText="1"/>
    </xf>
    <xf numFmtId="4" fontId="24" fillId="24" borderId="10" xfId="1" applyNumberFormat="1" applyFont="1" applyFill="1" applyBorder="1" applyAlignment="1">
      <alignment horizontal="center" vertical="top" wrapText="1"/>
    </xf>
    <xf numFmtId="4" fontId="24" fillId="24" borderId="10" xfId="0" applyNumberFormat="1" applyFont="1" applyFill="1" applyBorder="1" applyAlignment="1">
      <alignment horizontal="center" vertical="top"/>
    </xf>
    <xf numFmtId="164" fontId="24" fillId="24" borderId="10" xfId="0" applyNumberFormat="1" applyFont="1" applyFill="1" applyBorder="1" applyAlignment="1">
      <alignment horizontal="center" vertical="top"/>
    </xf>
    <xf numFmtId="0" fontId="24" fillId="24" borderId="11" xfId="0" applyFont="1" applyFill="1" applyBorder="1" applyAlignment="1">
      <alignment horizontal="left" vertical="top"/>
    </xf>
    <xf numFmtId="0" fontId="23" fillId="24" borderId="10" xfId="0" applyFont="1" applyFill="1" applyBorder="1" applyAlignment="1">
      <alignment horizontal="center" vertical="top"/>
    </xf>
    <xf numFmtId="0" fontId="24" fillId="24" borderId="10" xfId="0" applyFont="1" applyFill="1" applyBorder="1" applyAlignment="1">
      <alignment horizontal="center" vertical="top"/>
    </xf>
    <xf numFmtId="4" fontId="3" fillId="24" borderId="10" xfId="1" applyNumberFormat="1" applyFont="1" applyFill="1" applyBorder="1" applyAlignment="1">
      <alignment horizontal="left" vertical="top" wrapText="1"/>
    </xf>
    <xf numFmtId="0" fontId="3" fillId="24" borderId="10" xfId="1" applyFont="1" applyFill="1" applyBorder="1" applyAlignment="1">
      <alignment horizontal="left" vertical="top" wrapText="1"/>
    </xf>
    <xf numFmtId="49" fontId="3" fillId="24" borderId="10" xfId="0" applyNumberFormat="1" applyFont="1" applyFill="1" applyBorder="1" applyAlignment="1">
      <alignment horizontal="left" vertical="top" wrapText="1"/>
    </xf>
    <xf numFmtId="0" fontId="24" fillId="24" borderId="10" xfId="0" applyNumberFormat="1" applyFont="1" applyFill="1" applyBorder="1" applyAlignment="1">
      <alignment horizontal="center" vertical="top" wrapText="1"/>
    </xf>
    <xf numFmtId="0" fontId="3" fillId="24" borderId="12" xfId="0" applyFont="1" applyFill="1" applyBorder="1" applyAlignment="1">
      <alignment horizontal="center" vertical="top"/>
    </xf>
    <xf numFmtId="0" fontId="3" fillId="24" borderId="13" xfId="0" applyFont="1" applyFill="1" applyBorder="1" applyAlignment="1">
      <alignment horizontal="center" vertical="top"/>
    </xf>
    <xf numFmtId="0" fontId="3" fillId="24" borderId="14" xfId="0" applyFont="1" applyFill="1" applyBorder="1" applyAlignment="1">
      <alignment horizontal="center" vertical="top"/>
    </xf>
    <xf numFmtId="49" fontId="3" fillId="24" borderId="12" xfId="0" applyNumberFormat="1" applyFont="1" applyFill="1" applyBorder="1" applyAlignment="1">
      <alignment horizontal="center" vertical="top"/>
    </xf>
    <xf numFmtId="49" fontId="3" fillId="24" borderId="14" xfId="0" applyNumberFormat="1" applyFont="1" applyFill="1" applyBorder="1" applyAlignment="1">
      <alignment horizontal="center" vertical="top"/>
    </xf>
  </cellXfs>
  <cellStyles count="94">
    <cellStyle name=" 1" xfId="1"/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Акцент1" xfId="8" builtinId="30" customBuiltin="1"/>
    <cellStyle name="20% - Акцент2" xfId="9" builtinId="34" customBuiltin="1"/>
    <cellStyle name="20% - Акцент3" xfId="10" builtinId="38" customBuiltin="1"/>
    <cellStyle name="20% - Акцент4" xfId="11" builtinId="42" customBuiltin="1"/>
    <cellStyle name="20% - Акцент5" xfId="12" builtinId="46" customBuiltin="1"/>
    <cellStyle name="20% - Акцент6" xfId="13" builtinId="50" customBuiltin="1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40% - Акцент1" xfId="20" builtinId="31" customBuiltin="1"/>
    <cellStyle name="40% - Акцент2" xfId="21" builtinId="35" customBuiltin="1"/>
    <cellStyle name="40% - Акцент3" xfId="22" builtinId="39" customBuiltin="1"/>
    <cellStyle name="40% - Акцент4" xfId="23" builtinId="43" customBuiltin="1"/>
    <cellStyle name="40% - Акцент5" xfId="24" builtinId="47" customBuiltin="1"/>
    <cellStyle name="40% - Акцент6" xfId="25" builtinId="51" customBuiltin="1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60% - Акцент1" xfId="32" builtinId="32" customBuiltin="1"/>
    <cellStyle name="60% - Акцент2" xfId="33" builtinId="36" customBuiltin="1"/>
    <cellStyle name="60% - Акцент3" xfId="34" builtinId="40" customBuiltin="1"/>
    <cellStyle name="60% - Акцент4" xfId="35" builtinId="44" customBuiltin="1"/>
    <cellStyle name="60% - Акцент5" xfId="36" builtinId="48" customBuiltin="1"/>
    <cellStyle name="60% - Акцент6" xfId="37" builtinId="52" customBuiltin="1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  <cellStyle name="Акцент1" xfId="62" builtinId="29" customBuiltin="1"/>
    <cellStyle name="Акцент2" xfId="63" builtinId="33" customBuiltin="1"/>
    <cellStyle name="Акцент3" xfId="64" builtinId="37" customBuiltin="1"/>
    <cellStyle name="Акцент4" xfId="65" builtinId="41" customBuiltin="1"/>
    <cellStyle name="Акцент5" xfId="66" builtinId="45" customBuiltin="1"/>
    <cellStyle name="Акцент6" xfId="67" builtinId="49" customBuiltin="1"/>
    <cellStyle name="Ввод " xfId="68" builtinId="20" customBuiltin="1"/>
    <cellStyle name="Вывод" xfId="69" builtinId="21" customBuiltin="1"/>
    <cellStyle name="Вычисление" xfId="70" builtinId="22" customBuiltin="1"/>
    <cellStyle name="Заголовок 1" xfId="71" builtinId="16" customBuiltin="1"/>
    <cellStyle name="Заголовок 2" xfId="72" builtinId="17" customBuiltin="1"/>
    <cellStyle name="Заголовок 3" xfId="73" builtinId="18" customBuiltin="1"/>
    <cellStyle name="Заголовок 4" xfId="74" builtinId="19" customBuiltin="1"/>
    <cellStyle name="Итог" xfId="75" builtinId="25" customBuiltin="1"/>
    <cellStyle name="Контрольная ячейка" xfId="76" builtinId="23" customBuiltin="1"/>
    <cellStyle name="Название" xfId="77" builtinId="15" customBuiltin="1"/>
    <cellStyle name="Нейтральный" xfId="78" builtinId="28" customBuiltin="1"/>
    <cellStyle name="Обычный" xfId="0" builtinId="0"/>
    <cellStyle name="Обычный 2" xfId="79"/>
    <cellStyle name="Обычный 3" xfId="80"/>
    <cellStyle name="Обычный 4" xfId="81"/>
    <cellStyle name="Обычный 4 3" xfId="82"/>
    <cellStyle name="Обычный 5" xfId="83"/>
    <cellStyle name="Обычный 6" xfId="84"/>
    <cellStyle name="Плохой" xfId="85" builtinId="27" customBuiltin="1"/>
    <cellStyle name="Пояснение" xfId="86" builtinId="53" customBuiltin="1"/>
    <cellStyle name="Примечание" xfId="87" builtinId="10" customBuiltin="1"/>
    <cellStyle name="Связанная ячейка" xfId="88" builtinId="24" customBuiltin="1"/>
    <cellStyle name="Стиль 1" xfId="89"/>
    <cellStyle name="Текст предупреждения" xfId="90" builtinId="11" customBuiltin="1"/>
    <cellStyle name="Тысячи [0]_sl100" xfId="91"/>
    <cellStyle name="Тысячи_sl100" xfId="92"/>
    <cellStyle name="Хороший" xfId="9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"/>
  <sheetViews>
    <sheetView tabSelected="1" view="pageBreakPreview" zoomScale="85" zoomScaleNormal="100" zoomScaleSheetLayoutView="85" workbookViewId="0">
      <pane ySplit="8" topLeftCell="A9" activePane="bottomLeft" state="frozen"/>
      <selection pane="bottomLeft" activeCell="B6" sqref="B6:B8"/>
    </sheetView>
  </sheetViews>
  <sheetFormatPr defaultRowHeight="12.75"/>
  <cols>
    <col min="1" max="1" width="5.5703125" style="14" customWidth="1"/>
    <col min="2" max="2" width="41.85546875" style="1" customWidth="1"/>
    <col min="3" max="3" width="14.140625" style="1" customWidth="1"/>
    <col min="4" max="4" width="17.85546875" style="20" customWidth="1"/>
    <col min="5" max="5" width="14.85546875" style="1" customWidth="1"/>
    <col min="6" max="6" width="11.5703125" style="1" customWidth="1"/>
    <col min="7" max="7" width="15.7109375" style="1" customWidth="1"/>
    <col min="8" max="8" width="34" style="1" customWidth="1"/>
    <col min="9" max="9" width="10.85546875" style="1" customWidth="1"/>
    <col min="10" max="10" width="10.85546875" style="1" bestFit="1" customWidth="1"/>
    <col min="11" max="11" width="10.7109375" style="1" bestFit="1" customWidth="1"/>
    <col min="12" max="12" width="10.140625" style="1" customWidth="1"/>
    <col min="13" max="13" width="15.42578125" style="14" bestFit="1" customWidth="1"/>
    <col min="14" max="14" width="14.28515625" style="1" customWidth="1"/>
    <col min="15" max="16384" width="9.140625" style="1"/>
  </cols>
  <sheetData>
    <row r="1" spans="1:14" ht="38.25" customHeight="1">
      <c r="B1" s="130" t="s">
        <v>14</v>
      </c>
      <c r="C1" s="130"/>
      <c r="D1" s="130"/>
      <c r="E1" s="130"/>
      <c r="F1" s="124" t="s">
        <v>123</v>
      </c>
      <c r="G1" s="124"/>
      <c r="H1" s="124"/>
      <c r="I1" s="124"/>
      <c r="J1" s="124"/>
      <c r="K1" s="124"/>
      <c r="L1" s="124"/>
      <c r="M1" s="124"/>
      <c r="N1" s="124"/>
    </row>
    <row r="2" spans="1:14" ht="15.75" customHeight="1">
      <c r="B2" s="130" t="s">
        <v>11</v>
      </c>
      <c r="C2" s="130"/>
      <c r="D2" s="130"/>
      <c r="E2" s="130"/>
      <c r="F2" s="124" t="s">
        <v>12</v>
      </c>
      <c r="G2" s="124"/>
      <c r="H2" s="124"/>
      <c r="I2" s="124"/>
      <c r="J2" s="124"/>
      <c r="K2" s="124"/>
      <c r="L2" s="124"/>
      <c r="M2" s="124"/>
      <c r="N2" s="124"/>
    </row>
    <row r="3" spans="1:14" ht="51.75" customHeight="1">
      <c r="B3" s="130" t="s">
        <v>15</v>
      </c>
      <c r="C3" s="130"/>
      <c r="D3" s="130"/>
      <c r="E3" s="130"/>
      <c r="F3" s="124" t="s">
        <v>124</v>
      </c>
      <c r="G3" s="124"/>
      <c r="H3" s="124"/>
      <c r="I3" s="124"/>
      <c r="J3" s="124"/>
      <c r="K3" s="124"/>
      <c r="L3" s="124"/>
      <c r="M3" s="124"/>
      <c r="N3" s="124"/>
    </row>
    <row r="4" spans="1:14" ht="31.5" customHeight="1">
      <c r="B4" s="130" t="s">
        <v>0</v>
      </c>
      <c r="C4" s="130"/>
      <c r="D4" s="130"/>
      <c r="E4" s="130"/>
      <c r="F4" s="124" t="s">
        <v>77</v>
      </c>
      <c r="G4" s="124"/>
      <c r="H4" s="124"/>
      <c r="I4" s="124"/>
      <c r="J4" s="124"/>
      <c r="K4" s="124"/>
      <c r="L4" s="124"/>
      <c r="M4" s="124"/>
      <c r="N4" s="124"/>
    </row>
    <row r="5" spans="1:14" ht="18.75" customHeight="1">
      <c r="A5" s="4"/>
      <c r="B5" s="2"/>
      <c r="D5" s="19" t="s">
        <v>125</v>
      </c>
      <c r="E5" s="3"/>
      <c r="F5" s="3"/>
      <c r="G5" s="3"/>
      <c r="H5" s="3"/>
      <c r="I5" s="3"/>
      <c r="J5" s="2"/>
      <c r="K5" s="2"/>
      <c r="L5" s="2"/>
      <c r="M5" s="4"/>
      <c r="N5" s="2"/>
    </row>
    <row r="6" spans="1:14" s="2" customFormat="1" ht="15.75" customHeight="1">
      <c r="A6" s="123" t="s">
        <v>4</v>
      </c>
      <c r="B6" s="124" t="s">
        <v>186</v>
      </c>
      <c r="C6" s="124" t="s">
        <v>119</v>
      </c>
      <c r="D6" s="125" t="s">
        <v>10</v>
      </c>
      <c r="E6" s="124" t="s">
        <v>5</v>
      </c>
      <c r="F6" s="124" t="s">
        <v>21</v>
      </c>
      <c r="G6" s="124" t="s">
        <v>6</v>
      </c>
      <c r="H6" s="124" t="s">
        <v>7</v>
      </c>
      <c r="I6" s="131" t="s">
        <v>1</v>
      </c>
      <c r="J6" s="131"/>
      <c r="K6" s="131"/>
      <c r="L6" s="131"/>
      <c r="M6" s="131"/>
      <c r="N6" s="131"/>
    </row>
    <row r="7" spans="1:14" s="2" customFormat="1" ht="15.75" customHeight="1">
      <c r="A7" s="123"/>
      <c r="B7" s="124"/>
      <c r="C7" s="124"/>
      <c r="D7" s="125"/>
      <c r="E7" s="124"/>
      <c r="F7" s="124"/>
      <c r="G7" s="124"/>
      <c r="H7" s="124"/>
      <c r="I7" s="124" t="s">
        <v>8</v>
      </c>
      <c r="J7" s="124"/>
      <c r="K7" s="124" t="s">
        <v>9</v>
      </c>
      <c r="L7" s="124"/>
      <c r="M7" s="124" t="s">
        <v>17</v>
      </c>
      <c r="N7" s="124" t="s">
        <v>16</v>
      </c>
    </row>
    <row r="8" spans="1:14" s="2" customFormat="1" ht="128.25" customHeight="1">
      <c r="A8" s="123"/>
      <c r="B8" s="124"/>
      <c r="C8" s="124"/>
      <c r="D8" s="125"/>
      <c r="E8" s="124"/>
      <c r="F8" s="124"/>
      <c r="G8" s="124"/>
      <c r="H8" s="124"/>
      <c r="I8" s="32" t="s">
        <v>2</v>
      </c>
      <c r="J8" s="32" t="s">
        <v>3</v>
      </c>
      <c r="K8" s="32" t="s">
        <v>2</v>
      </c>
      <c r="L8" s="32" t="s">
        <v>13</v>
      </c>
      <c r="M8" s="124"/>
      <c r="N8" s="124"/>
    </row>
    <row r="9" spans="1:14" s="2" customFormat="1" ht="15.75" customHeight="1">
      <c r="A9" s="5">
        <v>1</v>
      </c>
      <c r="B9" s="34">
        <v>2</v>
      </c>
      <c r="C9" s="34">
        <v>3</v>
      </c>
      <c r="D9" s="21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4">
        <v>11</v>
      </c>
      <c r="L9" s="34">
        <v>12</v>
      </c>
      <c r="M9" s="34">
        <v>13</v>
      </c>
      <c r="N9" s="34">
        <v>14</v>
      </c>
    </row>
    <row r="10" spans="1:14" ht="69" customHeight="1">
      <c r="A10" s="39"/>
      <c r="B10" s="40" t="s">
        <v>18</v>
      </c>
      <c r="C10" s="8" t="s">
        <v>20</v>
      </c>
      <c r="D10" s="41">
        <f>SUM(D11:D27)</f>
        <v>37966.6</v>
      </c>
      <c r="E10" s="41">
        <f>SUM(E11:E27)</f>
        <v>30261.149160000001</v>
      </c>
      <c r="F10" s="42">
        <f>E10/D10*100</f>
        <v>79.70465925313303</v>
      </c>
      <c r="G10" s="41">
        <f>SUM(G11:G27)</f>
        <v>9690.8107100000016</v>
      </c>
      <c r="H10" s="33"/>
      <c r="I10" s="7"/>
      <c r="J10" s="7"/>
      <c r="K10" s="7"/>
      <c r="L10" s="7"/>
      <c r="M10" s="30"/>
      <c r="N10" s="7"/>
    </row>
    <row r="11" spans="1:14" ht="64.5" customHeight="1">
      <c r="A11" s="39">
        <v>1</v>
      </c>
      <c r="B11" s="43" t="s">
        <v>67</v>
      </c>
      <c r="C11" s="6" t="s">
        <v>20</v>
      </c>
      <c r="D11" s="44">
        <v>3000</v>
      </c>
      <c r="E11" s="44">
        <v>1350</v>
      </c>
      <c r="F11" s="45">
        <f t="shared" ref="F11:F14" si="0">E11/D11*100</f>
        <v>45</v>
      </c>
      <c r="G11" s="23">
        <v>0</v>
      </c>
      <c r="H11" s="100" t="s">
        <v>185</v>
      </c>
      <c r="I11" s="93">
        <v>30</v>
      </c>
      <c r="J11" s="93">
        <v>30</v>
      </c>
      <c r="K11" s="93">
        <v>33</v>
      </c>
      <c r="L11" s="93">
        <v>30</v>
      </c>
      <c r="M11" s="128">
        <f>L11/K11*100</f>
        <v>90.909090909090907</v>
      </c>
      <c r="N11" s="82" t="s">
        <v>55</v>
      </c>
    </row>
    <row r="12" spans="1:14" ht="100.5" customHeight="1">
      <c r="A12" s="39">
        <f>A11+1</f>
        <v>2</v>
      </c>
      <c r="B12" s="43" t="s">
        <v>78</v>
      </c>
      <c r="C12" s="6" t="s">
        <v>20</v>
      </c>
      <c r="D12" s="44">
        <v>1200</v>
      </c>
      <c r="E12" s="44">
        <v>1200</v>
      </c>
      <c r="F12" s="45">
        <f t="shared" si="0"/>
        <v>100</v>
      </c>
      <c r="G12" s="23">
        <v>0</v>
      </c>
      <c r="H12" s="100"/>
      <c r="I12" s="93"/>
      <c r="J12" s="93"/>
      <c r="K12" s="93"/>
      <c r="L12" s="93"/>
      <c r="M12" s="129"/>
      <c r="N12" s="84"/>
    </row>
    <row r="13" spans="1:14" ht="165.75" customHeight="1">
      <c r="A13" s="39">
        <f t="shared" ref="A13:A14" si="1">A12+1</f>
        <v>3</v>
      </c>
      <c r="B13" s="46" t="s">
        <v>19</v>
      </c>
      <c r="C13" s="6" t="s">
        <v>20</v>
      </c>
      <c r="D13" s="44">
        <v>1111.0999999999999</v>
      </c>
      <c r="E13" s="44">
        <f>D13*86.27%</f>
        <v>958.54596999999978</v>
      </c>
      <c r="F13" s="45">
        <f t="shared" si="0"/>
        <v>86.27</v>
      </c>
      <c r="G13" s="23">
        <v>137.68476000000001</v>
      </c>
      <c r="H13" s="33" t="s">
        <v>73</v>
      </c>
      <c r="I13" s="30" t="s">
        <v>54</v>
      </c>
      <c r="J13" s="30" t="s">
        <v>54</v>
      </c>
      <c r="K13" s="30" t="s">
        <v>54</v>
      </c>
      <c r="L13" s="30" t="s">
        <v>55</v>
      </c>
      <c r="M13" s="30" t="s">
        <v>55</v>
      </c>
      <c r="N13" s="30" t="s">
        <v>54</v>
      </c>
    </row>
    <row r="14" spans="1:14" s="18" customFormat="1" ht="54" customHeight="1">
      <c r="A14" s="39">
        <f t="shared" si="1"/>
        <v>4</v>
      </c>
      <c r="B14" s="47" t="s">
        <v>79</v>
      </c>
      <c r="C14" s="6" t="s">
        <v>20</v>
      </c>
      <c r="D14" s="48">
        <v>3100</v>
      </c>
      <c r="E14" s="44">
        <f>D14*87%</f>
        <v>2697</v>
      </c>
      <c r="F14" s="45">
        <f t="shared" si="0"/>
        <v>87</v>
      </c>
      <c r="G14" s="23">
        <v>0</v>
      </c>
      <c r="H14" s="7" t="s">
        <v>166</v>
      </c>
      <c r="I14" s="30" t="s">
        <v>55</v>
      </c>
      <c r="J14" s="30" t="s">
        <v>55</v>
      </c>
      <c r="K14" s="30">
        <v>1</v>
      </c>
      <c r="L14" s="30" t="s">
        <v>55</v>
      </c>
      <c r="M14" s="30" t="s">
        <v>55</v>
      </c>
      <c r="N14" s="30" t="s">
        <v>55</v>
      </c>
    </row>
    <row r="15" spans="1:14" ht="83.25" customHeight="1">
      <c r="A15" s="39">
        <f t="shared" ref="A15:A16" si="2">A14+1</f>
        <v>5</v>
      </c>
      <c r="B15" s="7" t="s">
        <v>51</v>
      </c>
      <c r="C15" s="6" t="s">
        <v>20</v>
      </c>
      <c r="D15" s="48">
        <v>1400</v>
      </c>
      <c r="E15" s="44">
        <f>D15*75.8%</f>
        <v>1061.2</v>
      </c>
      <c r="F15" s="45">
        <f>E15/D15*100</f>
        <v>75.8</v>
      </c>
      <c r="G15" s="23">
        <v>0</v>
      </c>
      <c r="H15" s="97" t="s">
        <v>81</v>
      </c>
      <c r="I15" s="82">
        <v>0.1</v>
      </c>
      <c r="J15" s="82">
        <v>0.1</v>
      </c>
      <c r="K15" s="82">
        <v>0.15</v>
      </c>
      <c r="L15" s="93">
        <v>0.1</v>
      </c>
      <c r="M15" s="126">
        <f>L15/K15*100</f>
        <v>66.666666666666671</v>
      </c>
      <c r="N15" s="82" t="s">
        <v>55</v>
      </c>
    </row>
    <row r="16" spans="1:14" ht="84.75" customHeight="1">
      <c r="A16" s="39">
        <f t="shared" si="2"/>
        <v>6</v>
      </c>
      <c r="B16" s="7" t="s">
        <v>70</v>
      </c>
      <c r="C16" s="6" t="s">
        <v>20</v>
      </c>
      <c r="D16" s="48">
        <v>350</v>
      </c>
      <c r="E16" s="44">
        <f>D16*75.8%</f>
        <v>265.3</v>
      </c>
      <c r="F16" s="45">
        <f>E16/D16*100</f>
        <v>75.8</v>
      </c>
      <c r="G16" s="23">
        <v>99.25</v>
      </c>
      <c r="H16" s="99"/>
      <c r="I16" s="84"/>
      <c r="J16" s="84"/>
      <c r="K16" s="84"/>
      <c r="L16" s="93"/>
      <c r="M16" s="126"/>
      <c r="N16" s="84"/>
    </row>
    <row r="17" spans="1:14" ht="101.25" customHeight="1">
      <c r="A17" s="39">
        <f t="shared" ref="A17:A18" si="3">A16+1</f>
        <v>7</v>
      </c>
      <c r="B17" s="7" t="s">
        <v>52</v>
      </c>
      <c r="C17" s="6" t="s">
        <v>20</v>
      </c>
      <c r="D17" s="48">
        <v>589.9</v>
      </c>
      <c r="E17" s="44">
        <f>D17*75.81%</f>
        <v>447.20319000000001</v>
      </c>
      <c r="F17" s="45">
        <f>E17/D17*100</f>
        <v>75.81</v>
      </c>
      <c r="G17" s="23">
        <v>0</v>
      </c>
      <c r="H17" s="33" t="s">
        <v>82</v>
      </c>
      <c r="I17" s="30">
        <v>29.6</v>
      </c>
      <c r="J17" s="30">
        <v>29.6</v>
      </c>
      <c r="K17" s="30">
        <v>30</v>
      </c>
      <c r="L17" s="30">
        <v>15</v>
      </c>
      <c r="M17" s="30">
        <f>L17/K17*100</f>
        <v>50</v>
      </c>
      <c r="N17" s="30" t="s">
        <v>55</v>
      </c>
    </row>
    <row r="18" spans="1:14" ht="57.75" customHeight="1">
      <c r="A18" s="39">
        <f t="shared" si="3"/>
        <v>8</v>
      </c>
      <c r="B18" s="49" t="s">
        <v>83</v>
      </c>
      <c r="C18" s="6" t="s">
        <v>20</v>
      </c>
      <c r="D18" s="44">
        <v>3000</v>
      </c>
      <c r="E18" s="44">
        <f>D18*75.81%</f>
        <v>2274.3000000000002</v>
      </c>
      <c r="F18" s="45">
        <f>E18/D18*100</f>
        <v>75.810000000000016</v>
      </c>
      <c r="G18" s="23">
        <v>0</v>
      </c>
      <c r="H18" s="97" t="s">
        <v>87</v>
      </c>
      <c r="I18" s="82">
        <v>119</v>
      </c>
      <c r="J18" s="82">
        <v>119</v>
      </c>
      <c r="K18" s="82">
        <v>150</v>
      </c>
      <c r="L18" s="82">
        <v>75</v>
      </c>
      <c r="M18" s="91">
        <f t="shared" ref="M18:M27" si="4">L18/K18*100</f>
        <v>50</v>
      </c>
      <c r="N18" s="82" t="s">
        <v>55</v>
      </c>
    </row>
    <row r="19" spans="1:14" ht="71.25" customHeight="1">
      <c r="A19" s="39">
        <f>A18+1</f>
        <v>9</v>
      </c>
      <c r="B19" s="7" t="s">
        <v>80</v>
      </c>
      <c r="C19" s="6" t="s">
        <v>20</v>
      </c>
      <c r="D19" s="48">
        <v>1100</v>
      </c>
      <c r="E19" s="44">
        <f>D19*75.8%</f>
        <v>833.8</v>
      </c>
      <c r="F19" s="45">
        <f t="shared" ref="F19:F30" si="5">E19/D19*100</f>
        <v>75.8</v>
      </c>
      <c r="G19" s="23">
        <v>0</v>
      </c>
      <c r="H19" s="98"/>
      <c r="I19" s="83"/>
      <c r="J19" s="83"/>
      <c r="K19" s="83"/>
      <c r="L19" s="83"/>
      <c r="M19" s="94" t="e">
        <f t="shared" si="4"/>
        <v>#DIV/0!</v>
      </c>
      <c r="N19" s="83"/>
    </row>
    <row r="20" spans="1:14" ht="53.25" customHeight="1">
      <c r="A20" s="39">
        <f t="shared" ref="A20:A27" si="6">A19+1</f>
        <v>10</v>
      </c>
      <c r="B20" s="50" t="s">
        <v>126</v>
      </c>
      <c r="C20" s="6" t="s">
        <v>20</v>
      </c>
      <c r="D20" s="48"/>
      <c r="E20" s="44"/>
      <c r="F20" s="45"/>
      <c r="G20" s="23"/>
      <c r="H20" s="98"/>
      <c r="I20" s="83"/>
      <c r="J20" s="83"/>
      <c r="K20" s="83"/>
      <c r="L20" s="83"/>
      <c r="M20" s="94" t="e">
        <f t="shared" si="4"/>
        <v>#DIV/0!</v>
      </c>
      <c r="N20" s="83"/>
    </row>
    <row r="21" spans="1:14" ht="168" customHeight="1">
      <c r="A21" s="39"/>
      <c r="B21" s="50" t="s">
        <v>127</v>
      </c>
      <c r="C21" s="6" t="s">
        <v>20</v>
      </c>
      <c r="D21" s="48">
        <v>2000</v>
      </c>
      <c r="E21" s="44">
        <f>D21*75.81%</f>
        <v>1516.2</v>
      </c>
      <c r="F21" s="45">
        <f t="shared" si="5"/>
        <v>75.81</v>
      </c>
      <c r="G21" s="23">
        <v>600</v>
      </c>
      <c r="H21" s="98"/>
      <c r="I21" s="83"/>
      <c r="J21" s="83"/>
      <c r="K21" s="83"/>
      <c r="L21" s="83"/>
      <c r="M21" s="94" t="e">
        <f t="shared" si="4"/>
        <v>#DIV/0!</v>
      </c>
      <c r="N21" s="83"/>
    </row>
    <row r="22" spans="1:14" ht="133.5" customHeight="1">
      <c r="A22" s="39"/>
      <c r="B22" s="50" t="s">
        <v>128</v>
      </c>
      <c r="C22" s="6" t="s">
        <v>20</v>
      </c>
      <c r="D22" s="48">
        <v>3000</v>
      </c>
      <c r="E22" s="44">
        <f>D22*75.81%</f>
        <v>2274.3000000000002</v>
      </c>
      <c r="F22" s="45">
        <f t="shared" si="5"/>
        <v>75.810000000000016</v>
      </c>
      <c r="G22" s="23">
        <v>900</v>
      </c>
      <c r="H22" s="98"/>
      <c r="I22" s="83"/>
      <c r="J22" s="83"/>
      <c r="K22" s="83"/>
      <c r="L22" s="83"/>
      <c r="M22" s="94" t="e">
        <f t="shared" si="4"/>
        <v>#DIV/0!</v>
      </c>
      <c r="N22" s="83"/>
    </row>
    <row r="23" spans="1:14" ht="129.75" customHeight="1">
      <c r="A23" s="39"/>
      <c r="B23" s="50" t="s">
        <v>129</v>
      </c>
      <c r="C23" s="6" t="s">
        <v>20</v>
      </c>
      <c r="D23" s="48">
        <v>5000</v>
      </c>
      <c r="E23" s="44">
        <f>D23*75.81%</f>
        <v>3790.5</v>
      </c>
      <c r="F23" s="45">
        <f t="shared" si="5"/>
        <v>75.81</v>
      </c>
      <c r="G23" s="23">
        <v>1500</v>
      </c>
      <c r="H23" s="98"/>
      <c r="I23" s="83"/>
      <c r="J23" s="83"/>
      <c r="K23" s="83"/>
      <c r="L23" s="83"/>
      <c r="M23" s="94" t="e">
        <f t="shared" si="4"/>
        <v>#DIV/0!</v>
      </c>
      <c r="N23" s="83"/>
    </row>
    <row r="24" spans="1:14" ht="87" customHeight="1">
      <c r="A24" s="39">
        <f>A20+1</f>
        <v>11</v>
      </c>
      <c r="B24" s="51" t="s">
        <v>84</v>
      </c>
      <c r="C24" s="6" t="s">
        <v>20</v>
      </c>
      <c r="D24" s="48">
        <v>5000</v>
      </c>
      <c r="E24" s="44">
        <f>D24*75.81%</f>
        <v>3790.5</v>
      </c>
      <c r="F24" s="45">
        <f t="shared" si="5"/>
        <v>75.81</v>
      </c>
      <c r="G24" s="23">
        <v>0</v>
      </c>
      <c r="H24" s="98"/>
      <c r="I24" s="83"/>
      <c r="J24" s="83"/>
      <c r="K24" s="83"/>
      <c r="L24" s="83"/>
      <c r="M24" s="94" t="e">
        <f t="shared" si="4"/>
        <v>#DIV/0!</v>
      </c>
      <c r="N24" s="83"/>
    </row>
    <row r="25" spans="1:14" ht="103.5" customHeight="1">
      <c r="A25" s="39">
        <f t="shared" si="6"/>
        <v>12</v>
      </c>
      <c r="B25" s="50" t="s">
        <v>85</v>
      </c>
      <c r="C25" s="6" t="s">
        <v>20</v>
      </c>
      <c r="D25" s="48">
        <v>500</v>
      </c>
      <c r="E25" s="44">
        <v>500</v>
      </c>
      <c r="F25" s="45">
        <f t="shared" si="5"/>
        <v>100</v>
      </c>
      <c r="G25" s="15">
        <v>138.42195000000001</v>
      </c>
      <c r="H25" s="98"/>
      <c r="I25" s="83"/>
      <c r="J25" s="83"/>
      <c r="K25" s="83"/>
      <c r="L25" s="83"/>
      <c r="M25" s="94" t="e">
        <f t="shared" si="4"/>
        <v>#DIV/0!</v>
      </c>
      <c r="N25" s="83"/>
    </row>
    <row r="26" spans="1:14" ht="47.25">
      <c r="A26" s="39">
        <f t="shared" si="6"/>
        <v>13</v>
      </c>
      <c r="B26" s="50" t="s">
        <v>86</v>
      </c>
      <c r="C26" s="6" t="s">
        <v>20</v>
      </c>
      <c r="D26" s="48">
        <v>1300</v>
      </c>
      <c r="E26" s="44">
        <f>D26*75.9%</f>
        <v>986.7</v>
      </c>
      <c r="F26" s="45">
        <f t="shared" si="5"/>
        <v>75.900000000000006</v>
      </c>
      <c r="G26" s="23">
        <v>0</v>
      </c>
      <c r="H26" s="98"/>
      <c r="I26" s="83"/>
      <c r="J26" s="83"/>
      <c r="K26" s="83"/>
      <c r="L26" s="83"/>
      <c r="M26" s="94" t="e">
        <f t="shared" si="4"/>
        <v>#DIV/0!</v>
      </c>
      <c r="N26" s="83"/>
    </row>
    <row r="27" spans="1:14" ht="94.5">
      <c r="A27" s="39">
        <f t="shared" si="6"/>
        <v>14</v>
      </c>
      <c r="B27" s="50" t="s">
        <v>130</v>
      </c>
      <c r="C27" s="6" t="s">
        <v>131</v>
      </c>
      <c r="D27" s="48">
        <v>6315.6</v>
      </c>
      <c r="E27" s="48">
        <v>6315.6</v>
      </c>
      <c r="F27" s="45">
        <f t="shared" si="5"/>
        <v>100</v>
      </c>
      <c r="G27" s="52">
        <v>6315.4540000000006</v>
      </c>
      <c r="H27" s="99"/>
      <c r="I27" s="84"/>
      <c r="J27" s="84"/>
      <c r="K27" s="84"/>
      <c r="L27" s="84"/>
      <c r="M27" s="92" t="e">
        <f t="shared" si="4"/>
        <v>#DIV/0!</v>
      </c>
      <c r="N27" s="84"/>
    </row>
    <row r="28" spans="1:14" ht="85.5" customHeight="1">
      <c r="A28" s="39"/>
      <c r="B28" s="40" t="s">
        <v>22</v>
      </c>
      <c r="C28" s="8" t="s">
        <v>20</v>
      </c>
      <c r="D28" s="41">
        <f>SUM(D29:D31)</f>
        <v>22489.4</v>
      </c>
      <c r="E28" s="41">
        <f>SUM(E29:E31)</f>
        <v>22489.4</v>
      </c>
      <c r="F28" s="54">
        <f t="shared" si="5"/>
        <v>100</v>
      </c>
      <c r="G28" s="53">
        <f>SUM(G29:G31)</f>
        <v>979.77651000000003</v>
      </c>
      <c r="H28" s="33"/>
      <c r="I28" s="30"/>
      <c r="J28" s="30"/>
      <c r="K28" s="30"/>
      <c r="L28" s="30"/>
      <c r="M28" s="30"/>
      <c r="N28" s="30"/>
    </row>
    <row r="29" spans="1:14" ht="90.75" customHeight="1">
      <c r="A29" s="39">
        <v>1</v>
      </c>
      <c r="B29" s="7" t="s">
        <v>88</v>
      </c>
      <c r="C29" s="6" t="s">
        <v>20</v>
      </c>
      <c r="D29" s="44">
        <v>989.4</v>
      </c>
      <c r="E29" s="44">
        <v>989.4</v>
      </c>
      <c r="F29" s="45">
        <f t="shared" si="5"/>
        <v>100</v>
      </c>
      <c r="G29" s="23">
        <v>979.77651000000003</v>
      </c>
      <c r="H29" s="95" t="s">
        <v>167</v>
      </c>
      <c r="I29" s="127">
        <v>14</v>
      </c>
      <c r="J29" s="127">
        <v>14</v>
      </c>
      <c r="K29" s="127">
        <v>16</v>
      </c>
      <c r="L29" s="82" t="s">
        <v>55</v>
      </c>
      <c r="M29" s="91" t="s">
        <v>55</v>
      </c>
      <c r="N29" s="93" t="s">
        <v>55</v>
      </c>
    </row>
    <row r="30" spans="1:14" s="18" customFormat="1" ht="192" customHeight="1">
      <c r="A30" s="39">
        <f>A29+1</f>
        <v>2</v>
      </c>
      <c r="B30" s="55" t="s">
        <v>89</v>
      </c>
      <c r="C30" s="6" t="s">
        <v>20</v>
      </c>
      <c r="D30" s="44">
        <f>3478.7+3021.3</f>
        <v>6500</v>
      </c>
      <c r="E30" s="44">
        <f>3478.7+3021.3</f>
        <v>6500</v>
      </c>
      <c r="F30" s="45">
        <f t="shared" si="5"/>
        <v>100</v>
      </c>
      <c r="G30" s="23">
        <v>0</v>
      </c>
      <c r="H30" s="96"/>
      <c r="I30" s="127"/>
      <c r="J30" s="127"/>
      <c r="K30" s="127"/>
      <c r="L30" s="84"/>
      <c r="M30" s="92"/>
      <c r="N30" s="93"/>
    </row>
    <row r="31" spans="1:14" ht="111" customHeight="1">
      <c r="A31" s="39">
        <f>A30+1</f>
        <v>3</v>
      </c>
      <c r="B31" s="55" t="s">
        <v>90</v>
      </c>
      <c r="C31" s="6" t="s">
        <v>20</v>
      </c>
      <c r="D31" s="44">
        <v>15000</v>
      </c>
      <c r="E31" s="44">
        <v>15000</v>
      </c>
      <c r="F31" s="45">
        <f t="shared" ref="F31" si="7">E31/D31*100</f>
        <v>100</v>
      </c>
      <c r="G31" s="23">
        <v>0</v>
      </c>
      <c r="H31" s="56" t="s">
        <v>168</v>
      </c>
      <c r="I31" s="30" t="s">
        <v>55</v>
      </c>
      <c r="J31" s="30" t="s">
        <v>55</v>
      </c>
      <c r="K31" s="57">
        <v>101</v>
      </c>
      <c r="L31" s="30" t="s">
        <v>55</v>
      </c>
      <c r="M31" s="16" t="s">
        <v>55</v>
      </c>
      <c r="N31" s="30" t="s">
        <v>55</v>
      </c>
    </row>
    <row r="32" spans="1:14" ht="69.75" customHeight="1">
      <c r="A32" s="39"/>
      <c r="B32" s="40" t="s">
        <v>23</v>
      </c>
      <c r="C32" s="8" t="s">
        <v>20</v>
      </c>
      <c r="D32" s="9">
        <f>SUM(D33:D52)</f>
        <v>50000</v>
      </c>
      <c r="E32" s="9">
        <f>SUM(E33:E52)</f>
        <v>7311.1610000000001</v>
      </c>
      <c r="F32" s="58">
        <f>E32/D32*100</f>
        <v>14.622322000000002</v>
      </c>
      <c r="G32" s="9">
        <f>SUM(G33:G52)</f>
        <v>7311.1610000000001</v>
      </c>
      <c r="H32" s="33"/>
      <c r="I32" s="30"/>
      <c r="J32" s="30"/>
      <c r="K32" s="30"/>
      <c r="L32" s="30"/>
      <c r="M32" s="30"/>
      <c r="N32" s="30"/>
    </row>
    <row r="33" spans="1:14" ht="102" customHeight="1">
      <c r="A33" s="39">
        <v>1</v>
      </c>
      <c r="B33" s="49" t="s">
        <v>24</v>
      </c>
      <c r="C33" s="6" t="s">
        <v>20</v>
      </c>
      <c r="D33" s="48">
        <v>1500</v>
      </c>
      <c r="E33" s="23">
        <v>0</v>
      </c>
      <c r="F33" s="22">
        <f t="shared" ref="F33:F52" si="8">E33/D33*100</f>
        <v>0</v>
      </c>
      <c r="G33" s="23">
        <v>0</v>
      </c>
      <c r="H33" s="100" t="s">
        <v>57</v>
      </c>
      <c r="I33" s="93">
        <v>14</v>
      </c>
      <c r="J33" s="93">
        <v>14</v>
      </c>
      <c r="K33" s="93">
        <v>16</v>
      </c>
      <c r="L33" s="82" t="s">
        <v>55</v>
      </c>
      <c r="M33" s="91" t="s">
        <v>55</v>
      </c>
      <c r="N33" s="93">
        <v>18</v>
      </c>
    </row>
    <row r="34" spans="1:14" ht="69.75" customHeight="1">
      <c r="A34" s="39">
        <f t="shared" ref="A34:A43" si="9">A33+1</f>
        <v>2</v>
      </c>
      <c r="B34" s="49" t="s">
        <v>25</v>
      </c>
      <c r="C34" s="6" t="s">
        <v>20</v>
      </c>
      <c r="D34" s="48">
        <v>1000</v>
      </c>
      <c r="E34" s="23">
        <v>0</v>
      </c>
      <c r="F34" s="22">
        <f t="shared" si="8"/>
        <v>0</v>
      </c>
      <c r="G34" s="23">
        <v>0</v>
      </c>
      <c r="H34" s="100"/>
      <c r="I34" s="93"/>
      <c r="J34" s="93"/>
      <c r="K34" s="93"/>
      <c r="L34" s="83"/>
      <c r="M34" s="94"/>
      <c r="N34" s="93"/>
    </row>
    <row r="35" spans="1:14" ht="102" customHeight="1">
      <c r="A35" s="39">
        <f t="shared" si="9"/>
        <v>3</v>
      </c>
      <c r="B35" s="49" t="s">
        <v>26</v>
      </c>
      <c r="C35" s="6" t="s">
        <v>20</v>
      </c>
      <c r="D35" s="48">
        <v>2200</v>
      </c>
      <c r="E35" s="23">
        <v>0</v>
      </c>
      <c r="F35" s="22">
        <f t="shared" si="8"/>
        <v>0</v>
      </c>
      <c r="G35" s="23">
        <v>0</v>
      </c>
      <c r="H35" s="100"/>
      <c r="I35" s="93"/>
      <c r="J35" s="93"/>
      <c r="K35" s="93"/>
      <c r="L35" s="83"/>
      <c r="M35" s="94"/>
      <c r="N35" s="93"/>
    </row>
    <row r="36" spans="1:14" ht="56.25" customHeight="1">
      <c r="A36" s="39">
        <f>A35+1</f>
        <v>4</v>
      </c>
      <c r="B36" s="49" t="s">
        <v>27</v>
      </c>
      <c r="C36" s="6" t="s">
        <v>20</v>
      </c>
      <c r="D36" s="48">
        <v>2700</v>
      </c>
      <c r="E36" s="23">
        <v>0</v>
      </c>
      <c r="F36" s="22">
        <f t="shared" si="8"/>
        <v>0</v>
      </c>
      <c r="G36" s="23">
        <v>0</v>
      </c>
      <c r="H36" s="100"/>
      <c r="I36" s="93"/>
      <c r="J36" s="93"/>
      <c r="K36" s="93"/>
      <c r="L36" s="83"/>
      <c r="M36" s="94"/>
      <c r="N36" s="93"/>
    </row>
    <row r="37" spans="1:14" ht="105" customHeight="1">
      <c r="A37" s="39">
        <f t="shared" si="9"/>
        <v>5</v>
      </c>
      <c r="B37" s="49" t="s">
        <v>28</v>
      </c>
      <c r="C37" s="6" t="s">
        <v>20</v>
      </c>
      <c r="D37" s="48">
        <v>500</v>
      </c>
      <c r="E37" s="23">
        <v>0</v>
      </c>
      <c r="F37" s="22">
        <f t="shared" si="8"/>
        <v>0</v>
      </c>
      <c r="G37" s="23">
        <v>0</v>
      </c>
      <c r="H37" s="100"/>
      <c r="I37" s="93"/>
      <c r="J37" s="93"/>
      <c r="K37" s="93"/>
      <c r="L37" s="83"/>
      <c r="M37" s="94"/>
      <c r="N37" s="93"/>
    </row>
    <row r="38" spans="1:14" ht="87.75" customHeight="1">
      <c r="A38" s="39">
        <f>A37+1</f>
        <v>6</v>
      </c>
      <c r="B38" s="49" t="s">
        <v>29</v>
      </c>
      <c r="C38" s="6" t="s">
        <v>20</v>
      </c>
      <c r="D38" s="48">
        <v>400</v>
      </c>
      <c r="E38" s="23">
        <v>0</v>
      </c>
      <c r="F38" s="22">
        <f t="shared" si="8"/>
        <v>0</v>
      </c>
      <c r="G38" s="23">
        <v>0</v>
      </c>
      <c r="H38" s="100"/>
      <c r="I38" s="93"/>
      <c r="J38" s="93"/>
      <c r="K38" s="93"/>
      <c r="L38" s="83"/>
      <c r="M38" s="94"/>
      <c r="N38" s="93"/>
    </row>
    <row r="39" spans="1:14" ht="132" customHeight="1">
      <c r="A39" s="39">
        <f t="shared" si="9"/>
        <v>7</v>
      </c>
      <c r="B39" s="49" t="s">
        <v>30</v>
      </c>
      <c r="C39" s="6" t="s">
        <v>20</v>
      </c>
      <c r="D39" s="48">
        <v>1500</v>
      </c>
      <c r="E39" s="23">
        <v>0</v>
      </c>
      <c r="F39" s="22">
        <f t="shared" si="8"/>
        <v>0</v>
      </c>
      <c r="G39" s="23">
        <v>0</v>
      </c>
      <c r="H39" s="100"/>
      <c r="I39" s="93"/>
      <c r="J39" s="93"/>
      <c r="K39" s="93"/>
      <c r="L39" s="83"/>
      <c r="M39" s="94"/>
      <c r="N39" s="93"/>
    </row>
    <row r="40" spans="1:14" ht="70.5" customHeight="1">
      <c r="A40" s="39">
        <f t="shared" si="9"/>
        <v>8</v>
      </c>
      <c r="B40" s="49" t="s">
        <v>31</v>
      </c>
      <c r="C40" s="6" t="s">
        <v>20</v>
      </c>
      <c r="D40" s="48">
        <v>1000</v>
      </c>
      <c r="E40" s="23">
        <v>0</v>
      </c>
      <c r="F40" s="22">
        <f t="shared" si="8"/>
        <v>0</v>
      </c>
      <c r="G40" s="23">
        <v>0</v>
      </c>
      <c r="H40" s="100"/>
      <c r="I40" s="93"/>
      <c r="J40" s="93"/>
      <c r="K40" s="93"/>
      <c r="L40" s="84"/>
      <c r="M40" s="92"/>
      <c r="N40" s="93"/>
    </row>
    <row r="41" spans="1:14" ht="48" customHeight="1">
      <c r="A41" s="39">
        <f t="shared" si="9"/>
        <v>9</v>
      </c>
      <c r="B41" s="49" t="s">
        <v>32</v>
      </c>
      <c r="C41" s="6" t="s">
        <v>20</v>
      </c>
      <c r="D41" s="48">
        <v>700</v>
      </c>
      <c r="E41" s="23">
        <v>0</v>
      </c>
      <c r="F41" s="22">
        <f t="shared" si="8"/>
        <v>0</v>
      </c>
      <c r="G41" s="23">
        <v>0</v>
      </c>
      <c r="H41" s="33" t="s">
        <v>58</v>
      </c>
      <c r="I41" s="30">
        <v>4</v>
      </c>
      <c r="J41" s="30">
        <v>4</v>
      </c>
      <c r="K41" s="30">
        <v>4</v>
      </c>
      <c r="L41" s="30" t="s">
        <v>55</v>
      </c>
      <c r="M41" s="30" t="s">
        <v>55</v>
      </c>
      <c r="N41" s="30">
        <v>4</v>
      </c>
    </row>
    <row r="42" spans="1:14" ht="87" customHeight="1">
      <c r="A42" s="39">
        <f t="shared" si="9"/>
        <v>10</v>
      </c>
      <c r="B42" s="49" t="s">
        <v>33</v>
      </c>
      <c r="C42" s="6" t="s">
        <v>20</v>
      </c>
      <c r="D42" s="48">
        <v>2500</v>
      </c>
      <c r="E42" s="23">
        <v>0</v>
      </c>
      <c r="F42" s="22">
        <f t="shared" si="8"/>
        <v>0</v>
      </c>
      <c r="G42" s="23">
        <v>0</v>
      </c>
      <c r="H42" s="100" t="s">
        <v>59</v>
      </c>
      <c r="I42" s="93">
        <v>4</v>
      </c>
      <c r="J42" s="93">
        <v>5</v>
      </c>
      <c r="K42" s="93">
        <v>4</v>
      </c>
      <c r="L42" s="82" t="s">
        <v>55</v>
      </c>
      <c r="M42" s="91" t="s">
        <v>55</v>
      </c>
      <c r="N42" s="93">
        <v>4</v>
      </c>
    </row>
    <row r="43" spans="1:14" ht="87" customHeight="1">
      <c r="A43" s="39">
        <f t="shared" si="9"/>
        <v>11</v>
      </c>
      <c r="B43" s="49" t="s">
        <v>91</v>
      </c>
      <c r="C43" s="6" t="s">
        <v>20</v>
      </c>
      <c r="D43" s="48">
        <v>5000</v>
      </c>
      <c r="E43" s="23">
        <v>0</v>
      </c>
      <c r="F43" s="22">
        <f t="shared" si="8"/>
        <v>0</v>
      </c>
      <c r="G43" s="23">
        <v>0</v>
      </c>
      <c r="H43" s="100"/>
      <c r="I43" s="93"/>
      <c r="J43" s="93"/>
      <c r="K43" s="93"/>
      <c r="L43" s="84"/>
      <c r="M43" s="92"/>
      <c r="N43" s="93"/>
    </row>
    <row r="44" spans="1:14" ht="57" customHeight="1">
      <c r="A44" s="39">
        <f>A43+1</f>
        <v>12</v>
      </c>
      <c r="B44" s="49" t="s">
        <v>34</v>
      </c>
      <c r="C44" s="6" t="s">
        <v>20</v>
      </c>
      <c r="D44" s="48">
        <v>3000</v>
      </c>
      <c r="E44" s="23">
        <v>0</v>
      </c>
      <c r="F44" s="22">
        <f t="shared" si="8"/>
        <v>0</v>
      </c>
      <c r="G44" s="23">
        <v>0</v>
      </c>
      <c r="H44" s="97" t="s">
        <v>65</v>
      </c>
      <c r="I44" s="82">
        <v>39</v>
      </c>
      <c r="J44" s="82">
        <v>39</v>
      </c>
      <c r="K44" s="82">
        <v>42</v>
      </c>
      <c r="L44" s="82" t="s">
        <v>55</v>
      </c>
      <c r="M44" s="91" t="s">
        <v>55</v>
      </c>
      <c r="N44" s="82">
        <v>43</v>
      </c>
    </row>
    <row r="45" spans="1:14" ht="120.75" customHeight="1">
      <c r="A45" s="39">
        <f>A44+1</f>
        <v>13</v>
      </c>
      <c r="B45" s="59" t="s">
        <v>92</v>
      </c>
      <c r="C45" s="6" t="s">
        <v>20</v>
      </c>
      <c r="D45" s="48">
        <v>3300</v>
      </c>
      <c r="E45" s="23">
        <v>1336.654</v>
      </c>
      <c r="F45" s="22">
        <f t="shared" si="8"/>
        <v>40.504666666666665</v>
      </c>
      <c r="G45" s="23">
        <v>1336.654</v>
      </c>
      <c r="H45" s="98"/>
      <c r="I45" s="83"/>
      <c r="J45" s="83"/>
      <c r="K45" s="83"/>
      <c r="L45" s="83"/>
      <c r="M45" s="94"/>
      <c r="N45" s="83"/>
    </row>
    <row r="46" spans="1:14" ht="119.25" customHeight="1">
      <c r="A46" s="39">
        <f>A45+1</f>
        <v>14</v>
      </c>
      <c r="B46" s="59" t="s">
        <v>93</v>
      </c>
      <c r="C46" s="6" t="s">
        <v>20</v>
      </c>
      <c r="D46" s="48">
        <v>3300</v>
      </c>
      <c r="E46" s="23">
        <v>284.988</v>
      </c>
      <c r="F46" s="22">
        <f t="shared" si="8"/>
        <v>8.636000000000001</v>
      </c>
      <c r="G46" s="23">
        <v>284.988</v>
      </c>
      <c r="H46" s="98"/>
      <c r="I46" s="83"/>
      <c r="J46" s="83"/>
      <c r="K46" s="83"/>
      <c r="L46" s="83"/>
      <c r="M46" s="94"/>
      <c r="N46" s="83"/>
    </row>
    <row r="47" spans="1:14" ht="102.75" customHeight="1">
      <c r="A47" s="39">
        <f t="shared" ref="A47:A52" si="10">A46+1</f>
        <v>15</v>
      </c>
      <c r="B47" s="49" t="s">
        <v>68</v>
      </c>
      <c r="C47" s="6" t="s">
        <v>20</v>
      </c>
      <c r="D47" s="48">
        <v>2200</v>
      </c>
      <c r="E47" s="23">
        <v>0</v>
      </c>
      <c r="F47" s="22">
        <f t="shared" si="8"/>
        <v>0</v>
      </c>
      <c r="G47" s="23">
        <v>0</v>
      </c>
      <c r="H47" s="99"/>
      <c r="I47" s="84"/>
      <c r="J47" s="84"/>
      <c r="K47" s="84"/>
      <c r="L47" s="84"/>
      <c r="M47" s="92"/>
      <c r="N47" s="84"/>
    </row>
    <row r="48" spans="1:14" ht="177.75" customHeight="1">
      <c r="A48" s="39">
        <f t="shared" si="10"/>
        <v>16</v>
      </c>
      <c r="B48" s="49" t="s">
        <v>35</v>
      </c>
      <c r="C48" s="6" t="s">
        <v>20</v>
      </c>
      <c r="D48" s="48">
        <v>1500</v>
      </c>
      <c r="E48" s="23">
        <v>0</v>
      </c>
      <c r="F48" s="22">
        <f t="shared" si="8"/>
        <v>0</v>
      </c>
      <c r="G48" s="23">
        <v>0</v>
      </c>
      <c r="H48" s="33" t="s">
        <v>72</v>
      </c>
      <c r="I48" s="30">
        <v>30</v>
      </c>
      <c r="J48" s="30">
        <v>30</v>
      </c>
      <c r="K48" s="30">
        <v>32</v>
      </c>
      <c r="L48" s="30" t="s">
        <v>55</v>
      </c>
      <c r="M48" s="30" t="s">
        <v>55</v>
      </c>
      <c r="N48" s="30">
        <v>33</v>
      </c>
    </row>
    <row r="49" spans="1:14" ht="101.25" customHeight="1">
      <c r="A49" s="39">
        <f t="shared" si="10"/>
        <v>17</v>
      </c>
      <c r="B49" s="49" t="s">
        <v>94</v>
      </c>
      <c r="C49" s="6" t="s">
        <v>20</v>
      </c>
      <c r="D49" s="48">
        <v>7467</v>
      </c>
      <c r="E49" s="15">
        <v>2167.2689999999998</v>
      </c>
      <c r="F49" s="22">
        <f t="shared" si="8"/>
        <v>29.024628364805139</v>
      </c>
      <c r="G49" s="23">
        <v>2167.2689999999998</v>
      </c>
      <c r="H49" s="97" t="s">
        <v>60</v>
      </c>
      <c r="I49" s="82">
        <v>39.9</v>
      </c>
      <c r="J49" s="82">
        <v>40</v>
      </c>
      <c r="K49" s="82">
        <v>40.200000000000003</v>
      </c>
      <c r="L49" s="82" t="s">
        <v>55</v>
      </c>
      <c r="M49" s="91" t="s">
        <v>55</v>
      </c>
      <c r="N49" s="82">
        <v>40.4</v>
      </c>
    </row>
    <row r="50" spans="1:14" ht="80.25" customHeight="1">
      <c r="A50" s="39">
        <f t="shared" si="10"/>
        <v>18</v>
      </c>
      <c r="B50" s="49" t="s">
        <v>95</v>
      </c>
      <c r="C50" s="6" t="s">
        <v>20</v>
      </c>
      <c r="D50" s="48">
        <v>2233</v>
      </c>
      <c r="E50" s="23">
        <v>0</v>
      </c>
      <c r="F50" s="22">
        <f t="shared" si="8"/>
        <v>0</v>
      </c>
      <c r="G50" s="23">
        <v>0</v>
      </c>
      <c r="H50" s="98"/>
      <c r="I50" s="83"/>
      <c r="J50" s="83"/>
      <c r="K50" s="83"/>
      <c r="L50" s="83"/>
      <c r="M50" s="94"/>
      <c r="N50" s="83"/>
    </row>
    <row r="51" spans="1:14" ht="56.25" customHeight="1">
      <c r="A51" s="39">
        <f t="shared" si="10"/>
        <v>19</v>
      </c>
      <c r="B51" s="49" t="s">
        <v>96</v>
      </c>
      <c r="C51" s="6" t="s">
        <v>20</v>
      </c>
      <c r="D51" s="48">
        <v>6000</v>
      </c>
      <c r="E51" s="23">
        <v>3247.7910000000002</v>
      </c>
      <c r="F51" s="22">
        <f t="shared" si="8"/>
        <v>54.129850000000005</v>
      </c>
      <c r="G51" s="23">
        <v>3247.7910000000002</v>
      </c>
      <c r="H51" s="98"/>
      <c r="I51" s="83"/>
      <c r="J51" s="83"/>
      <c r="K51" s="83"/>
      <c r="L51" s="83"/>
      <c r="M51" s="94"/>
      <c r="N51" s="83"/>
    </row>
    <row r="52" spans="1:14" ht="102" customHeight="1">
      <c r="A52" s="39">
        <f t="shared" si="10"/>
        <v>20</v>
      </c>
      <c r="B52" s="49" t="s">
        <v>97</v>
      </c>
      <c r="C52" s="6" t="s">
        <v>20</v>
      </c>
      <c r="D52" s="48">
        <v>2000</v>
      </c>
      <c r="E52" s="23">
        <v>274.459</v>
      </c>
      <c r="F52" s="22">
        <f t="shared" si="8"/>
        <v>13.722950000000001</v>
      </c>
      <c r="G52" s="23">
        <v>274.459</v>
      </c>
      <c r="H52" s="99"/>
      <c r="I52" s="84"/>
      <c r="J52" s="84"/>
      <c r="K52" s="84"/>
      <c r="L52" s="84"/>
      <c r="M52" s="92"/>
      <c r="N52" s="84"/>
    </row>
    <row r="53" spans="1:14" ht="30" customHeight="1">
      <c r="A53" s="122"/>
      <c r="B53" s="121" t="s">
        <v>36</v>
      </c>
      <c r="C53" s="8" t="s">
        <v>39</v>
      </c>
      <c r="D53" s="9">
        <f>D54+D55</f>
        <v>112847.79000000001</v>
      </c>
      <c r="E53" s="9">
        <f>E54+E55</f>
        <v>84615.39</v>
      </c>
      <c r="F53" s="60">
        <f>E53/D53*100</f>
        <v>74.981876029650195</v>
      </c>
      <c r="G53" s="9">
        <f>G54+G55</f>
        <v>23247.1</v>
      </c>
      <c r="H53" s="33"/>
      <c r="I53" s="30"/>
      <c r="J53" s="30"/>
      <c r="K53" s="30"/>
      <c r="L53" s="30"/>
      <c r="M53" s="30"/>
      <c r="N53" s="30"/>
    </row>
    <row r="54" spans="1:14" ht="47.25" customHeight="1">
      <c r="A54" s="122"/>
      <c r="B54" s="121"/>
      <c r="C54" s="8" t="s">
        <v>38</v>
      </c>
      <c r="D54" s="9">
        <f>SUM(D56,D61,D83)</f>
        <v>74261.600000000006</v>
      </c>
      <c r="E54" s="9">
        <f>SUM(E56,E61,E83)</f>
        <v>46029.2</v>
      </c>
      <c r="F54" s="60">
        <f>E54/D54*100</f>
        <v>61.982505090113861</v>
      </c>
      <c r="G54" s="9">
        <f>SUM(G56,G61,G83)</f>
        <v>23247.1</v>
      </c>
      <c r="H54" s="33"/>
      <c r="I54" s="30"/>
      <c r="J54" s="30"/>
      <c r="K54" s="30"/>
      <c r="L54" s="30"/>
      <c r="M54" s="30"/>
      <c r="N54" s="30"/>
    </row>
    <row r="55" spans="1:14" ht="47.25">
      <c r="A55" s="122"/>
      <c r="B55" s="121"/>
      <c r="C55" s="8" t="s">
        <v>20</v>
      </c>
      <c r="D55" s="9">
        <f>SUM(D59,D62,D84,D86,D87)</f>
        <v>38586.19</v>
      </c>
      <c r="E55" s="9">
        <f>SUM(E59,E62,E84,E86,E87)</f>
        <v>38586.19</v>
      </c>
      <c r="F55" s="61">
        <f>E55/D55*100</f>
        <v>100</v>
      </c>
      <c r="G55" s="9">
        <f>SUM(G59,G62,G84,G86,G87)</f>
        <v>0</v>
      </c>
      <c r="H55" s="33"/>
      <c r="I55" s="30"/>
      <c r="J55" s="30"/>
      <c r="K55" s="30"/>
      <c r="L55" s="30"/>
      <c r="M55" s="30"/>
      <c r="N55" s="30"/>
    </row>
    <row r="56" spans="1:14" ht="83.25" customHeight="1">
      <c r="A56" s="148">
        <v>1</v>
      </c>
      <c r="B56" s="133" t="s">
        <v>37</v>
      </c>
      <c r="C56" s="89" t="s">
        <v>38</v>
      </c>
      <c r="D56" s="87">
        <v>31405.4</v>
      </c>
      <c r="E56" s="111">
        <v>23247.1</v>
      </c>
      <c r="F56" s="111">
        <f>E56/D56*100</f>
        <v>74.022620313703996</v>
      </c>
      <c r="G56" s="111">
        <v>23247.1</v>
      </c>
      <c r="H56" s="37" t="s">
        <v>170</v>
      </c>
      <c r="I56" s="30">
        <v>86</v>
      </c>
      <c r="J56" s="30">
        <v>86</v>
      </c>
      <c r="K56" s="30">
        <v>88</v>
      </c>
      <c r="L56" s="36" t="s">
        <v>55</v>
      </c>
      <c r="M56" s="16" t="s">
        <v>55</v>
      </c>
      <c r="N56" s="30">
        <v>90</v>
      </c>
    </row>
    <row r="57" spans="1:14" ht="177.75" customHeight="1">
      <c r="A57" s="149"/>
      <c r="B57" s="134"/>
      <c r="C57" s="116"/>
      <c r="D57" s="102"/>
      <c r="E57" s="136"/>
      <c r="F57" s="136"/>
      <c r="G57" s="136"/>
      <c r="H57" s="37" t="s">
        <v>171</v>
      </c>
      <c r="I57" s="30">
        <v>93</v>
      </c>
      <c r="J57" s="30">
        <v>93</v>
      </c>
      <c r="K57" s="30">
        <v>94</v>
      </c>
      <c r="L57" s="36" t="s">
        <v>55</v>
      </c>
      <c r="M57" s="16" t="s">
        <v>55</v>
      </c>
      <c r="N57" s="30">
        <v>95</v>
      </c>
    </row>
    <row r="58" spans="1:14" ht="160.5" customHeight="1">
      <c r="A58" s="150"/>
      <c r="B58" s="135"/>
      <c r="C58" s="90"/>
      <c r="D58" s="88"/>
      <c r="E58" s="112"/>
      <c r="F58" s="112"/>
      <c r="G58" s="112"/>
      <c r="H58" s="97" t="s">
        <v>169</v>
      </c>
      <c r="I58" s="82">
        <v>104</v>
      </c>
      <c r="J58" s="82">
        <v>104.15</v>
      </c>
      <c r="K58" s="82">
        <v>94</v>
      </c>
      <c r="L58" s="82" t="s">
        <v>55</v>
      </c>
      <c r="M58" s="91" t="s">
        <v>55</v>
      </c>
      <c r="N58" s="82">
        <v>94</v>
      </c>
    </row>
    <row r="59" spans="1:14" s="18" customFormat="1" ht="114.75" customHeight="1">
      <c r="A59" s="39">
        <v>2</v>
      </c>
      <c r="B59" s="62" t="s">
        <v>98</v>
      </c>
      <c r="C59" s="6" t="s">
        <v>20</v>
      </c>
      <c r="D59" s="63">
        <v>500</v>
      </c>
      <c r="E59" s="23">
        <v>500</v>
      </c>
      <c r="F59" s="45">
        <f>E59/D59*100</f>
        <v>100</v>
      </c>
      <c r="G59" s="23">
        <v>0</v>
      </c>
      <c r="H59" s="99"/>
      <c r="I59" s="84"/>
      <c r="J59" s="84"/>
      <c r="K59" s="84"/>
      <c r="L59" s="84"/>
      <c r="M59" s="92"/>
      <c r="N59" s="84"/>
    </row>
    <row r="60" spans="1:14" s="18" customFormat="1" ht="24" customHeight="1">
      <c r="A60" s="39"/>
      <c r="B60" s="64" t="s">
        <v>159</v>
      </c>
      <c r="C60" s="6"/>
      <c r="D60" s="65"/>
      <c r="E60" s="66"/>
      <c r="F60" s="58"/>
      <c r="G60" s="66"/>
      <c r="H60" s="33"/>
      <c r="I60" s="30"/>
      <c r="J60" s="30"/>
      <c r="K60" s="30"/>
      <c r="L60" s="30"/>
      <c r="M60" s="16"/>
      <c r="N60" s="30"/>
    </row>
    <row r="61" spans="1:14" s="27" customFormat="1" ht="50.25" customHeight="1">
      <c r="A61" s="67">
        <v>3</v>
      </c>
      <c r="B61" s="64" t="s">
        <v>132</v>
      </c>
      <c r="C61" s="8" t="s">
        <v>38</v>
      </c>
      <c r="D61" s="65">
        <f>SUM(D63,D65,D67,D69,D71,D73,D75,D77,D79,D81)</f>
        <v>20074.099999999999</v>
      </c>
      <c r="E61" s="65">
        <f>SUM(E63,E65,E67,E69,E71,E73,E75,E77,E79,E81)</f>
        <v>0</v>
      </c>
      <c r="F61" s="22">
        <f t="shared" ref="F61:F84" si="11">E61/D61*100</f>
        <v>0</v>
      </c>
      <c r="G61" s="65">
        <f>SUM(G63,G65,G67,G69,G71,G73,G75,G77,G79,G81)</f>
        <v>0</v>
      </c>
      <c r="H61" s="24"/>
      <c r="I61" s="25"/>
      <c r="J61" s="25"/>
      <c r="K61" s="25"/>
      <c r="L61" s="25"/>
      <c r="M61" s="26"/>
      <c r="N61" s="25"/>
    </row>
    <row r="62" spans="1:14" s="27" customFormat="1" ht="51" customHeight="1">
      <c r="A62" s="67"/>
      <c r="B62" s="64"/>
      <c r="C62" s="8" t="s">
        <v>20</v>
      </c>
      <c r="D62" s="65">
        <f>SUM(D64,D66,D68,D70,D72,D74,D76,D78,D80,D82)</f>
        <v>13949.890000000001</v>
      </c>
      <c r="E62" s="65">
        <f>SUM(E64,E66,E68,E70,E72,E74,E76,E78,E80,E82)</f>
        <v>13949.890000000001</v>
      </c>
      <c r="F62" s="22">
        <f t="shared" si="11"/>
        <v>100</v>
      </c>
      <c r="G62" s="65">
        <f>SUM(G64,G66,G68,G70,G72,G74,G76,G78,G80,G82)</f>
        <v>0</v>
      </c>
      <c r="H62" s="24"/>
      <c r="I62" s="25"/>
      <c r="J62" s="25"/>
      <c r="K62" s="25"/>
      <c r="L62" s="25"/>
      <c r="M62" s="26"/>
      <c r="N62" s="25"/>
    </row>
    <row r="63" spans="1:14" s="18" customFormat="1" ht="99" customHeight="1">
      <c r="A63" s="151" t="s">
        <v>146</v>
      </c>
      <c r="B63" s="133" t="s">
        <v>133</v>
      </c>
      <c r="C63" s="6" t="s">
        <v>38</v>
      </c>
      <c r="D63" s="63">
        <v>2074.1</v>
      </c>
      <c r="E63" s="23">
        <v>0</v>
      </c>
      <c r="F63" s="22">
        <f t="shared" si="11"/>
        <v>0</v>
      </c>
      <c r="G63" s="23">
        <v>0</v>
      </c>
      <c r="H63" s="37" t="s">
        <v>173</v>
      </c>
      <c r="I63" s="30">
        <v>28</v>
      </c>
      <c r="J63" s="30">
        <v>25</v>
      </c>
      <c r="K63" s="30">
        <v>25</v>
      </c>
      <c r="L63" s="30"/>
      <c r="M63" s="16"/>
      <c r="N63" s="30"/>
    </row>
    <row r="64" spans="1:14" s="18" customFormat="1" ht="89.25" customHeight="1">
      <c r="A64" s="152"/>
      <c r="B64" s="135"/>
      <c r="C64" s="6" t="s">
        <v>20</v>
      </c>
      <c r="D64" s="63">
        <v>1441.33</v>
      </c>
      <c r="E64" s="63">
        <v>1441.33</v>
      </c>
      <c r="F64" s="22">
        <f t="shared" si="11"/>
        <v>100</v>
      </c>
      <c r="G64" s="23">
        <v>0</v>
      </c>
      <c r="H64" s="37" t="s">
        <v>172</v>
      </c>
      <c r="I64" s="30">
        <v>11</v>
      </c>
      <c r="J64" s="30">
        <v>6</v>
      </c>
      <c r="K64" s="30">
        <v>0</v>
      </c>
      <c r="L64" s="36" t="s">
        <v>55</v>
      </c>
      <c r="M64" s="16" t="s">
        <v>55</v>
      </c>
      <c r="N64" s="30"/>
    </row>
    <row r="65" spans="1:14" s="18" customFormat="1" ht="69.75" customHeight="1">
      <c r="A65" s="151" t="s">
        <v>147</v>
      </c>
      <c r="B65" s="133" t="s">
        <v>134</v>
      </c>
      <c r="C65" s="6" t="s">
        <v>38</v>
      </c>
      <c r="D65" s="63">
        <v>2000</v>
      </c>
      <c r="E65" s="23">
        <v>0</v>
      </c>
      <c r="F65" s="22">
        <f t="shared" si="11"/>
        <v>0</v>
      </c>
      <c r="G65" s="23">
        <v>0</v>
      </c>
      <c r="H65" s="97" t="s">
        <v>174</v>
      </c>
      <c r="I65" s="82">
        <v>15043</v>
      </c>
      <c r="J65" s="82">
        <v>15043</v>
      </c>
      <c r="K65" s="82">
        <v>15043</v>
      </c>
      <c r="L65" s="82" t="s">
        <v>55</v>
      </c>
      <c r="M65" s="91"/>
      <c r="N65" s="82"/>
    </row>
    <row r="66" spans="1:14" s="18" customFormat="1" ht="52.5" customHeight="1">
      <c r="A66" s="152"/>
      <c r="B66" s="135"/>
      <c r="C66" s="6" t="s">
        <v>20</v>
      </c>
      <c r="D66" s="63">
        <v>1389.84</v>
      </c>
      <c r="E66" s="63">
        <v>1389.84</v>
      </c>
      <c r="F66" s="22">
        <f t="shared" si="11"/>
        <v>100</v>
      </c>
      <c r="G66" s="23">
        <v>0</v>
      </c>
      <c r="H66" s="98"/>
      <c r="I66" s="83"/>
      <c r="J66" s="83"/>
      <c r="K66" s="83"/>
      <c r="L66" s="83"/>
      <c r="M66" s="94"/>
      <c r="N66" s="83"/>
    </row>
    <row r="67" spans="1:14" s="18" customFormat="1" ht="71.25" customHeight="1">
      <c r="A67" s="151" t="s">
        <v>148</v>
      </c>
      <c r="B67" s="133" t="s">
        <v>135</v>
      </c>
      <c r="C67" s="6" t="s">
        <v>38</v>
      </c>
      <c r="D67" s="63">
        <v>2000</v>
      </c>
      <c r="E67" s="23">
        <v>0</v>
      </c>
      <c r="F67" s="22">
        <f t="shared" si="11"/>
        <v>0</v>
      </c>
      <c r="G67" s="23">
        <v>0</v>
      </c>
      <c r="H67" s="98"/>
      <c r="I67" s="83"/>
      <c r="J67" s="83"/>
      <c r="K67" s="83"/>
      <c r="L67" s="83"/>
      <c r="M67" s="94"/>
      <c r="N67" s="83"/>
    </row>
    <row r="68" spans="1:14" s="18" customFormat="1" ht="47.25">
      <c r="A68" s="152"/>
      <c r="B68" s="135"/>
      <c r="C68" s="6" t="s">
        <v>20</v>
      </c>
      <c r="D68" s="63">
        <v>1389.84</v>
      </c>
      <c r="E68" s="63">
        <v>1389.84</v>
      </c>
      <c r="F68" s="22">
        <f t="shared" si="11"/>
        <v>100</v>
      </c>
      <c r="G68" s="23">
        <v>0</v>
      </c>
      <c r="H68" s="98"/>
      <c r="I68" s="83"/>
      <c r="J68" s="83"/>
      <c r="K68" s="83"/>
      <c r="L68" s="83"/>
      <c r="M68" s="94"/>
      <c r="N68" s="83"/>
    </row>
    <row r="69" spans="1:14" s="18" customFormat="1" ht="66.75" customHeight="1">
      <c r="A69" s="151" t="s">
        <v>149</v>
      </c>
      <c r="B69" s="133" t="s">
        <v>136</v>
      </c>
      <c r="C69" s="6" t="s">
        <v>38</v>
      </c>
      <c r="D69" s="63">
        <v>2000</v>
      </c>
      <c r="E69" s="23">
        <v>0</v>
      </c>
      <c r="F69" s="22">
        <f t="shared" si="11"/>
        <v>0</v>
      </c>
      <c r="G69" s="23">
        <v>0</v>
      </c>
      <c r="H69" s="98"/>
      <c r="I69" s="83"/>
      <c r="J69" s="83"/>
      <c r="K69" s="83"/>
      <c r="L69" s="83"/>
      <c r="M69" s="94"/>
      <c r="N69" s="83"/>
    </row>
    <row r="70" spans="1:14" s="18" customFormat="1" ht="47.25">
      <c r="A70" s="152"/>
      <c r="B70" s="135"/>
      <c r="C70" s="6" t="s">
        <v>20</v>
      </c>
      <c r="D70" s="63">
        <v>1389.84</v>
      </c>
      <c r="E70" s="63">
        <v>1389.84</v>
      </c>
      <c r="F70" s="22">
        <f t="shared" si="11"/>
        <v>100</v>
      </c>
      <c r="G70" s="23">
        <v>0</v>
      </c>
      <c r="H70" s="98"/>
      <c r="I70" s="83"/>
      <c r="J70" s="83"/>
      <c r="K70" s="83"/>
      <c r="L70" s="83"/>
      <c r="M70" s="94"/>
      <c r="N70" s="83"/>
    </row>
    <row r="71" spans="1:14" s="18" customFormat="1" ht="68.25" customHeight="1">
      <c r="A71" s="151" t="s">
        <v>150</v>
      </c>
      <c r="B71" s="133" t="s">
        <v>137</v>
      </c>
      <c r="C71" s="6" t="s">
        <v>38</v>
      </c>
      <c r="D71" s="63">
        <v>2000</v>
      </c>
      <c r="E71" s="23">
        <v>0</v>
      </c>
      <c r="F71" s="22">
        <f t="shared" si="11"/>
        <v>0</v>
      </c>
      <c r="G71" s="23">
        <v>0</v>
      </c>
      <c r="H71" s="98"/>
      <c r="I71" s="83"/>
      <c r="J71" s="83"/>
      <c r="K71" s="83"/>
      <c r="L71" s="83"/>
      <c r="M71" s="94"/>
      <c r="N71" s="83"/>
    </row>
    <row r="72" spans="1:14" s="18" customFormat="1" ht="47.25">
      <c r="A72" s="152"/>
      <c r="B72" s="135"/>
      <c r="C72" s="6" t="s">
        <v>20</v>
      </c>
      <c r="D72" s="63">
        <v>1389.84</v>
      </c>
      <c r="E72" s="63">
        <v>1389.84</v>
      </c>
      <c r="F72" s="22">
        <f t="shared" si="11"/>
        <v>100</v>
      </c>
      <c r="G72" s="23">
        <v>0</v>
      </c>
      <c r="H72" s="98"/>
      <c r="I72" s="83"/>
      <c r="J72" s="83"/>
      <c r="K72" s="83"/>
      <c r="L72" s="83"/>
      <c r="M72" s="94"/>
      <c r="N72" s="83"/>
    </row>
    <row r="73" spans="1:14" s="18" customFormat="1" ht="69.75" customHeight="1">
      <c r="A73" s="151" t="s">
        <v>151</v>
      </c>
      <c r="B73" s="133" t="s">
        <v>138</v>
      </c>
      <c r="C73" s="6" t="s">
        <v>38</v>
      </c>
      <c r="D73" s="63">
        <v>2000</v>
      </c>
      <c r="E73" s="23">
        <v>0</v>
      </c>
      <c r="F73" s="22">
        <f t="shared" si="11"/>
        <v>0</v>
      </c>
      <c r="G73" s="23">
        <v>0</v>
      </c>
      <c r="H73" s="98"/>
      <c r="I73" s="83"/>
      <c r="J73" s="83"/>
      <c r="K73" s="83"/>
      <c r="L73" s="83"/>
      <c r="M73" s="94"/>
      <c r="N73" s="83"/>
    </row>
    <row r="74" spans="1:14" s="18" customFormat="1" ht="47.25">
      <c r="A74" s="152"/>
      <c r="B74" s="135"/>
      <c r="C74" s="6" t="s">
        <v>20</v>
      </c>
      <c r="D74" s="63">
        <v>1389.84</v>
      </c>
      <c r="E74" s="63">
        <v>1389.84</v>
      </c>
      <c r="F74" s="22">
        <f t="shared" si="11"/>
        <v>100</v>
      </c>
      <c r="G74" s="23">
        <v>0</v>
      </c>
      <c r="H74" s="98"/>
      <c r="I74" s="83"/>
      <c r="J74" s="83"/>
      <c r="K74" s="83"/>
      <c r="L74" s="83"/>
      <c r="M74" s="94"/>
      <c r="N74" s="83"/>
    </row>
    <row r="75" spans="1:14" s="18" customFormat="1" ht="69" customHeight="1">
      <c r="A75" s="151" t="s">
        <v>152</v>
      </c>
      <c r="B75" s="133" t="s">
        <v>160</v>
      </c>
      <c r="C75" s="6" t="s">
        <v>38</v>
      </c>
      <c r="D75" s="63">
        <v>2000</v>
      </c>
      <c r="E75" s="23">
        <v>0</v>
      </c>
      <c r="F75" s="22">
        <f t="shared" si="11"/>
        <v>0</v>
      </c>
      <c r="G75" s="23">
        <v>0</v>
      </c>
      <c r="H75" s="98"/>
      <c r="I75" s="83"/>
      <c r="J75" s="83"/>
      <c r="K75" s="83"/>
      <c r="L75" s="83"/>
      <c r="M75" s="94"/>
      <c r="N75" s="83"/>
    </row>
    <row r="76" spans="1:14" s="18" customFormat="1" ht="47.25">
      <c r="A76" s="152"/>
      <c r="B76" s="135"/>
      <c r="C76" s="6" t="s">
        <v>20</v>
      </c>
      <c r="D76" s="63">
        <v>1389.84</v>
      </c>
      <c r="E76" s="63">
        <v>1389.84</v>
      </c>
      <c r="F76" s="22">
        <f t="shared" si="11"/>
        <v>100</v>
      </c>
      <c r="G76" s="23">
        <v>0</v>
      </c>
      <c r="H76" s="98"/>
      <c r="I76" s="83"/>
      <c r="J76" s="83"/>
      <c r="K76" s="83"/>
      <c r="L76" s="83"/>
      <c r="M76" s="94"/>
      <c r="N76" s="83"/>
    </row>
    <row r="77" spans="1:14" s="18" customFormat="1" ht="83.25" customHeight="1">
      <c r="A77" s="151" t="s">
        <v>153</v>
      </c>
      <c r="B77" s="133" t="s">
        <v>139</v>
      </c>
      <c r="C77" s="6" t="s">
        <v>38</v>
      </c>
      <c r="D77" s="63">
        <v>2000</v>
      </c>
      <c r="E77" s="23">
        <v>0</v>
      </c>
      <c r="F77" s="22">
        <f t="shared" si="11"/>
        <v>0</v>
      </c>
      <c r="G77" s="23">
        <v>0</v>
      </c>
      <c r="H77" s="98"/>
      <c r="I77" s="83"/>
      <c r="J77" s="83"/>
      <c r="K77" s="83"/>
      <c r="L77" s="83"/>
      <c r="M77" s="94"/>
      <c r="N77" s="83"/>
    </row>
    <row r="78" spans="1:14" s="18" customFormat="1" ht="47.25">
      <c r="A78" s="152"/>
      <c r="B78" s="135"/>
      <c r="C78" s="6" t="s">
        <v>20</v>
      </c>
      <c r="D78" s="63">
        <v>1389.84</v>
      </c>
      <c r="E78" s="63">
        <v>1389.84</v>
      </c>
      <c r="F78" s="22">
        <f t="shared" si="11"/>
        <v>100</v>
      </c>
      <c r="G78" s="23">
        <v>0</v>
      </c>
      <c r="H78" s="98"/>
      <c r="I78" s="83"/>
      <c r="J78" s="83"/>
      <c r="K78" s="83"/>
      <c r="L78" s="83"/>
      <c r="M78" s="94"/>
      <c r="N78" s="83"/>
    </row>
    <row r="79" spans="1:14" s="18" customFormat="1" ht="69" customHeight="1">
      <c r="A79" s="151" t="s">
        <v>154</v>
      </c>
      <c r="B79" s="133" t="s">
        <v>140</v>
      </c>
      <c r="C79" s="6" t="s">
        <v>38</v>
      </c>
      <c r="D79" s="63">
        <v>2000</v>
      </c>
      <c r="E79" s="23">
        <v>0</v>
      </c>
      <c r="F79" s="22">
        <f t="shared" si="11"/>
        <v>0</v>
      </c>
      <c r="G79" s="23">
        <v>0</v>
      </c>
      <c r="H79" s="98"/>
      <c r="I79" s="83"/>
      <c r="J79" s="83"/>
      <c r="K79" s="83"/>
      <c r="L79" s="83"/>
      <c r="M79" s="94"/>
      <c r="N79" s="83"/>
    </row>
    <row r="80" spans="1:14" s="18" customFormat="1" ht="50.25" customHeight="1">
      <c r="A80" s="152"/>
      <c r="B80" s="135"/>
      <c r="C80" s="6" t="s">
        <v>20</v>
      </c>
      <c r="D80" s="63">
        <v>1389.84</v>
      </c>
      <c r="E80" s="63">
        <v>1389.84</v>
      </c>
      <c r="F80" s="22">
        <f t="shared" si="11"/>
        <v>100</v>
      </c>
      <c r="G80" s="23">
        <v>0</v>
      </c>
      <c r="H80" s="98"/>
      <c r="I80" s="83"/>
      <c r="J80" s="83"/>
      <c r="K80" s="83"/>
      <c r="L80" s="83"/>
      <c r="M80" s="94"/>
      <c r="N80" s="83"/>
    </row>
    <row r="81" spans="1:14" s="18" customFormat="1" ht="71.25" customHeight="1">
      <c r="A81" s="151" t="s">
        <v>155</v>
      </c>
      <c r="B81" s="133" t="s">
        <v>141</v>
      </c>
      <c r="C81" s="6" t="s">
        <v>38</v>
      </c>
      <c r="D81" s="63">
        <v>2000</v>
      </c>
      <c r="E81" s="23">
        <v>0</v>
      </c>
      <c r="F81" s="22">
        <f t="shared" si="11"/>
        <v>0</v>
      </c>
      <c r="G81" s="23">
        <v>0</v>
      </c>
      <c r="H81" s="98"/>
      <c r="I81" s="83"/>
      <c r="J81" s="83"/>
      <c r="K81" s="83"/>
      <c r="L81" s="83"/>
      <c r="M81" s="94"/>
      <c r="N81" s="83"/>
    </row>
    <row r="82" spans="1:14" s="18" customFormat="1" ht="47.25">
      <c r="A82" s="152"/>
      <c r="B82" s="135"/>
      <c r="C82" s="6" t="s">
        <v>20</v>
      </c>
      <c r="D82" s="63">
        <v>1389.84</v>
      </c>
      <c r="E82" s="63">
        <v>1389.84</v>
      </c>
      <c r="F82" s="22">
        <f t="shared" si="11"/>
        <v>100</v>
      </c>
      <c r="G82" s="23">
        <v>0</v>
      </c>
      <c r="H82" s="99"/>
      <c r="I82" s="84"/>
      <c r="J82" s="84"/>
      <c r="K82" s="84"/>
      <c r="L82" s="84"/>
      <c r="M82" s="92"/>
      <c r="N82" s="84"/>
    </row>
    <row r="83" spans="1:14" s="18" customFormat="1" ht="66.75" customHeight="1">
      <c r="A83" s="151" t="s">
        <v>156</v>
      </c>
      <c r="B83" s="133" t="s">
        <v>142</v>
      </c>
      <c r="C83" s="6" t="s">
        <v>38</v>
      </c>
      <c r="D83" s="63">
        <v>22782.1</v>
      </c>
      <c r="E83" s="63">
        <v>22782.1</v>
      </c>
      <c r="F83" s="45">
        <f t="shared" si="11"/>
        <v>100</v>
      </c>
      <c r="G83" s="23">
        <v>0</v>
      </c>
      <c r="H83" s="7" t="s">
        <v>176</v>
      </c>
      <c r="I83" s="36">
        <v>2.9999999999999997E-4</v>
      </c>
      <c r="J83" s="36">
        <v>2.9999999999999997E-4</v>
      </c>
      <c r="K83" s="36">
        <v>1.3</v>
      </c>
      <c r="L83" s="36" t="s">
        <v>55</v>
      </c>
      <c r="M83" s="16" t="s">
        <v>55</v>
      </c>
      <c r="N83" s="36"/>
    </row>
    <row r="84" spans="1:14" s="18" customFormat="1" ht="114" customHeight="1">
      <c r="A84" s="152"/>
      <c r="B84" s="135"/>
      <c r="C84" s="6" t="s">
        <v>20</v>
      </c>
      <c r="D84" s="63">
        <v>15636.3</v>
      </c>
      <c r="E84" s="63">
        <v>15636.3</v>
      </c>
      <c r="F84" s="45">
        <f t="shared" si="11"/>
        <v>100</v>
      </c>
      <c r="G84" s="23">
        <v>0</v>
      </c>
      <c r="H84" s="81" t="s">
        <v>175</v>
      </c>
      <c r="I84" s="35">
        <v>0.06</v>
      </c>
      <c r="J84" s="35">
        <v>0.06</v>
      </c>
      <c r="K84" s="35">
        <v>11.5</v>
      </c>
      <c r="L84" s="35" t="s">
        <v>55</v>
      </c>
      <c r="M84" s="38" t="s">
        <v>55</v>
      </c>
      <c r="N84" s="35"/>
    </row>
    <row r="85" spans="1:14" s="18" customFormat="1" ht="22.5" customHeight="1">
      <c r="A85" s="68"/>
      <c r="B85" s="64" t="s">
        <v>143</v>
      </c>
      <c r="C85" s="6"/>
      <c r="D85" s="63"/>
      <c r="E85" s="23"/>
      <c r="F85" s="45"/>
      <c r="G85" s="23"/>
      <c r="H85" s="33"/>
      <c r="I85" s="30"/>
      <c r="J85" s="30"/>
      <c r="K85" s="30"/>
      <c r="L85" s="30"/>
      <c r="M85" s="16"/>
      <c r="N85" s="30"/>
    </row>
    <row r="86" spans="1:14" s="18" customFormat="1" ht="86.25" customHeight="1">
      <c r="A86" s="68" t="s">
        <v>157</v>
      </c>
      <c r="B86" s="62" t="s">
        <v>144</v>
      </c>
      <c r="C86" s="6" t="s">
        <v>20</v>
      </c>
      <c r="D86" s="23">
        <v>3000</v>
      </c>
      <c r="E86" s="23">
        <v>3000</v>
      </c>
      <c r="F86" s="45">
        <f t="shared" ref="F86:F87" si="12">E86/D86*100</f>
        <v>100</v>
      </c>
      <c r="G86" s="23">
        <v>0</v>
      </c>
      <c r="H86" s="33"/>
      <c r="I86" s="30"/>
      <c r="J86" s="30"/>
      <c r="K86" s="30"/>
      <c r="L86" s="30"/>
      <c r="M86" s="16"/>
      <c r="N86" s="30"/>
    </row>
    <row r="87" spans="1:14" s="18" customFormat="1" ht="108" customHeight="1">
      <c r="A87" s="68" t="s">
        <v>158</v>
      </c>
      <c r="B87" s="62" t="s">
        <v>145</v>
      </c>
      <c r="C87" s="6" t="s">
        <v>20</v>
      </c>
      <c r="D87" s="23">
        <v>5500</v>
      </c>
      <c r="E87" s="23">
        <v>5500</v>
      </c>
      <c r="F87" s="45">
        <f t="shared" si="12"/>
        <v>100</v>
      </c>
      <c r="G87" s="23">
        <v>0</v>
      </c>
      <c r="H87" s="33"/>
      <c r="I87" s="30"/>
      <c r="J87" s="30"/>
      <c r="K87" s="30"/>
      <c r="L87" s="30"/>
      <c r="M87" s="16"/>
      <c r="N87" s="30"/>
    </row>
    <row r="88" spans="1:14" ht="61.5" customHeight="1">
      <c r="A88" s="17"/>
      <c r="B88" s="40" t="s">
        <v>40</v>
      </c>
      <c r="C88" s="8" t="s">
        <v>20</v>
      </c>
      <c r="D88" s="9">
        <f>SUM(D89:D96)</f>
        <v>22689.599999999999</v>
      </c>
      <c r="E88" s="9">
        <f>SUM(E89:E96)</f>
        <v>14545.55</v>
      </c>
      <c r="F88" s="58">
        <f>E88/D88*100</f>
        <v>64.106683238135531</v>
      </c>
      <c r="G88" s="9">
        <f>SUM(G89:G96)</f>
        <v>8014.07</v>
      </c>
      <c r="H88" s="33"/>
      <c r="I88" s="30"/>
      <c r="J88" s="30"/>
      <c r="K88" s="30"/>
      <c r="L88" s="30"/>
      <c r="M88" s="30"/>
      <c r="N88" s="30"/>
    </row>
    <row r="89" spans="1:14" ht="69" customHeight="1">
      <c r="A89" s="117">
        <f>A88+1</f>
        <v>1</v>
      </c>
      <c r="B89" s="97" t="s">
        <v>71</v>
      </c>
      <c r="C89" s="89" t="s">
        <v>20</v>
      </c>
      <c r="D89" s="87">
        <v>8523.7999999999993</v>
      </c>
      <c r="E89" s="107">
        <v>7278.55</v>
      </c>
      <c r="F89" s="109">
        <f>E89/D89*100</f>
        <v>85.390905464698847</v>
      </c>
      <c r="G89" s="111">
        <v>5794.47</v>
      </c>
      <c r="H89" s="33" t="s">
        <v>120</v>
      </c>
      <c r="I89" s="30">
        <v>2.48</v>
      </c>
      <c r="J89" s="30">
        <v>2.48</v>
      </c>
      <c r="K89" s="30">
        <v>2.5099999999999998</v>
      </c>
      <c r="L89" s="30">
        <v>2.5</v>
      </c>
      <c r="M89" s="16">
        <f>L89/K89*100</f>
        <v>99.601593625498026</v>
      </c>
      <c r="N89" s="30">
        <v>2.5299999999999998</v>
      </c>
    </row>
    <row r="90" spans="1:14" ht="83.25" customHeight="1">
      <c r="A90" s="118"/>
      <c r="B90" s="99"/>
      <c r="C90" s="90"/>
      <c r="D90" s="88"/>
      <c r="E90" s="108"/>
      <c r="F90" s="110"/>
      <c r="G90" s="112"/>
      <c r="H90" s="33" t="s">
        <v>121</v>
      </c>
      <c r="I90" s="30">
        <v>1.89</v>
      </c>
      <c r="J90" s="30">
        <v>1.89</v>
      </c>
      <c r="K90" s="30">
        <v>1.92</v>
      </c>
      <c r="L90" s="30">
        <v>1.92</v>
      </c>
      <c r="M90" s="16">
        <f>L90/K90*100</f>
        <v>100</v>
      </c>
      <c r="N90" s="30">
        <v>1.94</v>
      </c>
    </row>
    <row r="91" spans="1:14" ht="208.5" customHeight="1">
      <c r="A91" s="69">
        <v>2</v>
      </c>
      <c r="B91" s="49" t="s">
        <v>41</v>
      </c>
      <c r="C91" s="6" t="s">
        <v>20</v>
      </c>
      <c r="D91" s="48">
        <v>10654.8</v>
      </c>
      <c r="E91" s="44">
        <v>5854</v>
      </c>
      <c r="F91" s="45">
        <f t="shared" ref="F91:F95" si="13">E91/D91*100</f>
        <v>54.942373390396817</v>
      </c>
      <c r="G91" s="23">
        <v>1842.1</v>
      </c>
      <c r="H91" s="33" t="s">
        <v>75</v>
      </c>
      <c r="I91" s="30">
        <v>620</v>
      </c>
      <c r="J91" s="30">
        <v>620</v>
      </c>
      <c r="K91" s="30">
        <v>630</v>
      </c>
      <c r="L91" s="30">
        <v>630</v>
      </c>
      <c r="M91" s="16">
        <f>L91/K91*100</f>
        <v>100</v>
      </c>
      <c r="N91" s="30">
        <v>640</v>
      </c>
    </row>
    <row r="92" spans="1:14" ht="52.5" customHeight="1">
      <c r="A92" s="147">
        <f>A91+1</f>
        <v>3</v>
      </c>
      <c r="B92" s="145" t="s">
        <v>42</v>
      </c>
      <c r="C92" s="137" t="s">
        <v>20</v>
      </c>
      <c r="D92" s="138">
        <v>1380</v>
      </c>
      <c r="E92" s="103">
        <v>965</v>
      </c>
      <c r="F92" s="120">
        <f t="shared" si="13"/>
        <v>69.927536231884062</v>
      </c>
      <c r="G92" s="119">
        <v>0</v>
      </c>
      <c r="H92" s="33" t="s">
        <v>61</v>
      </c>
      <c r="I92" s="30">
        <v>1</v>
      </c>
      <c r="J92" s="30">
        <v>1</v>
      </c>
      <c r="K92" s="30">
        <v>1</v>
      </c>
      <c r="L92" s="16" t="s">
        <v>55</v>
      </c>
      <c r="M92" s="16" t="s">
        <v>55</v>
      </c>
      <c r="N92" s="30">
        <v>1</v>
      </c>
    </row>
    <row r="93" spans="1:14" ht="80.25" customHeight="1">
      <c r="A93" s="147"/>
      <c r="B93" s="145"/>
      <c r="C93" s="137"/>
      <c r="D93" s="138"/>
      <c r="E93" s="103"/>
      <c r="F93" s="120"/>
      <c r="G93" s="119"/>
      <c r="H93" s="33" t="s">
        <v>62</v>
      </c>
      <c r="I93" s="30">
        <v>1</v>
      </c>
      <c r="J93" s="30">
        <v>1</v>
      </c>
      <c r="K93" s="30">
        <v>1</v>
      </c>
      <c r="L93" s="16" t="s">
        <v>55</v>
      </c>
      <c r="M93" s="16" t="s">
        <v>55</v>
      </c>
      <c r="N93" s="30">
        <v>1</v>
      </c>
    </row>
    <row r="94" spans="1:14" ht="53.25" customHeight="1">
      <c r="A94" s="147"/>
      <c r="B94" s="145"/>
      <c r="C94" s="137"/>
      <c r="D94" s="138"/>
      <c r="E94" s="103"/>
      <c r="F94" s="120"/>
      <c r="G94" s="119"/>
      <c r="H94" s="33" t="s">
        <v>63</v>
      </c>
      <c r="I94" s="30">
        <v>1</v>
      </c>
      <c r="J94" s="30">
        <v>1</v>
      </c>
      <c r="K94" s="30">
        <v>1</v>
      </c>
      <c r="L94" s="16" t="s">
        <v>55</v>
      </c>
      <c r="M94" s="16" t="s">
        <v>55</v>
      </c>
      <c r="N94" s="30">
        <v>1</v>
      </c>
    </row>
    <row r="95" spans="1:14" ht="39.75" customHeight="1">
      <c r="A95" s="147">
        <f>A92+1</f>
        <v>4</v>
      </c>
      <c r="B95" s="145" t="s">
        <v>43</v>
      </c>
      <c r="C95" s="137" t="s">
        <v>20</v>
      </c>
      <c r="D95" s="138">
        <v>2131</v>
      </c>
      <c r="E95" s="103">
        <v>448</v>
      </c>
      <c r="F95" s="120">
        <f t="shared" si="13"/>
        <v>21.022993899577664</v>
      </c>
      <c r="G95" s="119">
        <v>377.5</v>
      </c>
      <c r="H95" s="33" t="s">
        <v>64</v>
      </c>
      <c r="I95" s="30">
        <v>2</v>
      </c>
      <c r="J95" s="30">
        <v>2</v>
      </c>
      <c r="K95" s="30">
        <v>2</v>
      </c>
      <c r="L95" s="16">
        <v>1</v>
      </c>
      <c r="M95" s="16" t="s">
        <v>55</v>
      </c>
      <c r="N95" s="30">
        <v>2</v>
      </c>
    </row>
    <row r="96" spans="1:14" ht="109.5" customHeight="1">
      <c r="A96" s="147"/>
      <c r="B96" s="145"/>
      <c r="C96" s="137"/>
      <c r="D96" s="138"/>
      <c r="E96" s="103"/>
      <c r="F96" s="120"/>
      <c r="G96" s="119"/>
      <c r="H96" s="33" t="s">
        <v>99</v>
      </c>
      <c r="I96" s="30">
        <v>17000</v>
      </c>
      <c r="J96" s="30">
        <v>22000</v>
      </c>
      <c r="K96" s="30">
        <v>18000</v>
      </c>
      <c r="L96" s="30">
        <v>10400</v>
      </c>
      <c r="M96" s="16">
        <f>L96/K96*100</f>
        <v>57.777777777777771</v>
      </c>
      <c r="N96" s="30">
        <v>19000</v>
      </c>
    </row>
    <row r="97" spans="1:14" ht="30" customHeight="1">
      <c r="A97" s="122"/>
      <c r="B97" s="121" t="s">
        <v>44</v>
      </c>
      <c r="C97" s="8" t="s">
        <v>39</v>
      </c>
      <c r="D97" s="9">
        <f>D98+D99</f>
        <v>48324.1</v>
      </c>
      <c r="E97" s="9">
        <f>E98+E99</f>
        <v>20614.900000000001</v>
      </c>
      <c r="F97" s="58">
        <f>E97/D97*100</f>
        <v>42.659666708743678</v>
      </c>
      <c r="G97" s="9">
        <f>G98+G99</f>
        <v>19656</v>
      </c>
      <c r="H97" s="33"/>
      <c r="I97" s="30"/>
      <c r="J97" s="30"/>
      <c r="K97" s="30"/>
      <c r="L97" s="30"/>
      <c r="M97" s="30"/>
      <c r="N97" s="30"/>
    </row>
    <row r="98" spans="1:14" ht="47.25" customHeight="1">
      <c r="A98" s="122"/>
      <c r="B98" s="121"/>
      <c r="C98" s="8" t="s">
        <v>38</v>
      </c>
      <c r="D98" s="9">
        <f>D103+D104</f>
        <v>18161.5</v>
      </c>
      <c r="E98" s="9">
        <f>E103+E104</f>
        <v>7041.6</v>
      </c>
      <c r="F98" s="10">
        <f>E98/D98*100</f>
        <v>38.772127852875592</v>
      </c>
      <c r="G98" s="9">
        <f>G103+G104</f>
        <v>7041.6</v>
      </c>
      <c r="H98" s="33"/>
      <c r="I98" s="30"/>
      <c r="J98" s="30"/>
      <c r="K98" s="30"/>
      <c r="L98" s="30"/>
      <c r="M98" s="30"/>
      <c r="N98" s="30"/>
    </row>
    <row r="99" spans="1:14" ht="48" customHeight="1">
      <c r="A99" s="122"/>
      <c r="B99" s="121"/>
      <c r="C99" s="8" t="s">
        <v>20</v>
      </c>
      <c r="D99" s="9">
        <f>D100+D101+D102</f>
        <v>30162.6</v>
      </c>
      <c r="E99" s="9">
        <f>E100+E101+E102</f>
        <v>13573.3</v>
      </c>
      <c r="F99" s="10">
        <f>E99/D99*100</f>
        <v>45.000430997327818</v>
      </c>
      <c r="G99" s="9">
        <f>G100+G101+G102</f>
        <v>12614.4</v>
      </c>
      <c r="H99" s="33"/>
      <c r="I99" s="30"/>
      <c r="J99" s="30"/>
      <c r="K99" s="30"/>
      <c r="L99" s="30"/>
      <c r="M99" s="30"/>
      <c r="N99" s="30"/>
    </row>
    <row r="100" spans="1:14" ht="133.5" customHeight="1">
      <c r="A100" s="69">
        <f>A99+1</f>
        <v>1</v>
      </c>
      <c r="B100" s="71" t="s">
        <v>45</v>
      </c>
      <c r="C100" s="6" t="s">
        <v>20</v>
      </c>
      <c r="D100" s="44">
        <v>3833.8</v>
      </c>
      <c r="E100" s="44">
        <v>1725.2</v>
      </c>
      <c r="F100" s="45">
        <f t="shared" ref="F100:F104" si="14">E100/D100*100</f>
        <v>44.999739162188952</v>
      </c>
      <c r="G100" s="15">
        <v>1587.2</v>
      </c>
      <c r="H100" s="37" t="s">
        <v>177</v>
      </c>
      <c r="I100" s="30">
        <v>29</v>
      </c>
      <c r="J100" s="30">
        <v>33</v>
      </c>
      <c r="K100" s="30">
        <v>30</v>
      </c>
      <c r="L100" s="30" t="s">
        <v>55</v>
      </c>
      <c r="M100" s="16" t="s">
        <v>55</v>
      </c>
      <c r="N100" s="30">
        <v>30</v>
      </c>
    </row>
    <row r="101" spans="1:14" ht="72" customHeight="1">
      <c r="A101" s="143">
        <f>A100+1</f>
        <v>2</v>
      </c>
      <c r="B101" s="146" t="s">
        <v>46</v>
      </c>
      <c r="C101" s="6" t="s">
        <v>20</v>
      </c>
      <c r="D101" s="44">
        <v>15335.4</v>
      </c>
      <c r="E101" s="44">
        <v>6900.9</v>
      </c>
      <c r="F101" s="45">
        <f t="shared" si="14"/>
        <v>44.99980437419304</v>
      </c>
      <c r="G101" s="15">
        <v>6080</v>
      </c>
      <c r="H101" s="100" t="s">
        <v>178</v>
      </c>
      <c r="I101" s="93">
        <v>92</v>
      </c>
      <c r="J101" s="93">
        <v>92</v>
      </c>
      <c r="K101" s="93">
        <v>91</v>
      </c>
      <c r="L101" s="82" t="s">
        <v>55</v>
      </c>
      <c r="M101" s="82" t="s">
        <v>55</v>
      </c>
      <c r="N101" s="93">
        <v>90</v>
      </c>
    </row>
    <row r="102" spans="1:14" ht="59.25" customHeight="1">
      <c r="A102" s="143"/>
      <c r="B102" s="146"/>
      <c r="C102" s="6" t="s">
        <v>20</v>
      </c>
      <c r="D102" s="44">
        <v>10993.4</v>
      </c>
      <c r="E102" s="44">
        <v>4947.2</v>
      </c>
      <c r="F102" s="45">
        <f t="shared" si="14"/>
        <v>45.001546382374883</v>
      </c>
      <c r="G102" s="15">
        <v>4947.2</v>
      </c>
      <c r="H102" s="100"/>
      <c r="I102" s="93"/>
      <c r="J102" s="93"/>
      <c r="K102" s="93"/>
      <c r="L102" s="84"/>
      <c r="M102" s="84"/>
      <c r="N102" s="93"/>
    </row>
    <row r="103" spans="1:14" ht="82.5" customHeight="1">
      <c r="A103" s="72">
        <f>A101+1</f>
        <v>3</v>
      </c>
      <c r="B103" s="71" t="s">
        <v>47</v>
      </c>
      <c r="C103" s="6" t="s">
        <v>38</v>
      </c>
      <c r="D103" s="44">
        <v>17871.400000000001</v>
      </c>
      <c r="E103" s="44">
        <v>7041.6</v>
      </c>
      <c r="F103" s="45">
        <f>E103/D103*100</f>
        <v>39.401501840930194</v>
      </c>
      <c r="G103" s="15">
        <v>7041.6</v>
      </c>
      <c r="H103" s="7" t="s">
        <v>56</v>
      </c>
      <c r="I103" s="30">
        <v>100</v>
      </c>
      <c r="J103" s="30">
        <v>100</v>
      </c>
      <c r="K103" s="30">
        <v>100</v>
      </c>
      <c r="L103" s="30" t="s">
        <v>55</v>
      </c>
      <c r="M103" s="30" t="s">
        <v>55</v>
      </c>
      <c r="N103" s="30">
        <v>100</v>
      </c>
    </row>
    <row r="104" spans="1:14" ht="81.75" customHeight="1">
      <c r="A104" s="72">
        <f>A103+1</f>
        <v>4</v>
      </c>
      <c r="B104" s="71" t="s">
        <v>69</v>
      </c>
      <c r="C104" s="6" t="s">
        <v>38</v>
      </c>
      <c r="D104" s="44">
        <v>290.10000000000002</v>
      </c>
      <c r="E104" s="44">
        <v>0</v>
      </c>
      <c r="F104" s="45">
        <f t="shared" si="14"/>
        <v>0</v>
      </c>
      <c r="G104" s="15">
        <v>0</v>
      </c>
      <c r="H104" s="7" t="s">
        <v>183</v>
      </c>
      <c r="I104" s="30">
        <v>878</v>
      </c>
      <c r="J104" s="30">
        <v>900</v>
      </c>
      <c r="K104" s="30">
        <v>878</v>
      </c>
      <c r="L104" s="30" t="s">
        <v>55</v>
      </c>
      <c r="M104" s="30" t="s">
        <v>55</v>
      </c>
      <c r="N104" s="30">
        <v>878</v>
      </c>
    </row>
    <row r="105" spans="1:14" s="18" customFormat="1" ht="80.25" customHeight="1">
      <c r="A105" s="17"/>
      <c r="B105" s="40" t="s">
        <v>48</v>
      </c>
      <c r="C105" s="8" t="s">
        <v>20</v>
      </c>
      <c r="D105" s="73">
        <f>SUM(D106:D128)</f>
        <v>175516.2</v>
      </c>
      <c r="E105" s="73">
        <f>SUM(E106:E128)</f>
        <v>118650.06100295519</v>
      </c>
      <c r="F105" s="74">
        <f>E105/D105*100</f>
        <v>67.600632307989343</v>
      </c>
      <c r="G105" s="73">
        <f>SUM(G106:G128)</f>
        <v>90812.869760436384</v>
      </c>
      <c r="H105" s="33"/>
      <c r="I105" s="30"/>
      <c r="J105" s="30"/>
      <c r="K105" s="30"/>
      <c r="L105" s="30"/>
      <c r="M105" s="30"/>
      <c r="N105" s="30"/>
    </row>
    <row r="106" spans="1:14" ht="113.25" customHeight="1">
      <c r="A106" s="104">
        <v>1</v>
      </c>
      <c r="B106" s="97" t="s">
        <v>100</v>
      </c>
      <c r="C106" s="89" t="s">
        <v>20</v>
      </c>
      <c r="D106" s="87">
        <v>6792.9</v>
      </c>
      <c r="E106" s="87">
        <f>D106*67.6%</f>
        <v>4592.000399999999</v>
      </c>
      <c r="F106" s="85">
        <f>E106/D106*100</f>
        <v>67.599999999999994</v>
      </c>
      <c r="G106" s="87">
        <f>D106*51.74%</f>
        <v>3514.6464599999995</v>
      </c>
      <c r="H106" s="33" t="s">
        <v>101</v>
      </c>
      <c r="I106" s="30">
        <v>920</v>
      </c>
      <c r="J106" s="30">
        <v>927</v>
      </c>
      <c r="K106" s="30">
        <v>940</v>
      </c>
      <c r="L106" s="30">
        <v>470</v>
      </c>
      <c r="M106" s="30">
        <f>L106/K106*100</f>
        <v>50</v>
      </c>
      <c r="N106" s="30">
        <v>960</v>
      </c>
    </row>
    <row r="107" spans="1:14" ht="192.75" customHeight="1">
      <c r="A107" s="106"/>
      <c r="B107" s="99"/>
      <c r="C107" s="90"/>
      <c r="D107" s="88"/>
      <c r="E107" s="88"/>
      <c r="F107" s="86"/>
      <c r="G107" s="88"/>
      <c r="H107" s="33" t="s">
        <v>108</v>
      </c>
      <c r="I107" s="30">
        <v>100</v>
      </c>
      <c r="J107" s="30">
        <v>100</v>
      </c>
      <c r="K107" s="30">
        <v>100</v>
      </c>
      <c r="L107" s="30">
        <v>100</v>
      </c>
      <c r="M107" s="36">
        <f>L107/K107*100</f>
        <v>100</v>
      </c>
      <c r="N107" s="30">
        <v>100</v>
      </c>
    </row>
    <row r="108" spans="1:14" s="18" customFormat="1" ht="108" customHeight="1">
      <c r="A108" s="104">
        <v>2</v>
      </c>
      <c r="B108" s="97" t="s">
        <v>102</v>
      </c>
      <c r="C108" s="89" t="s">
        <v>20</v>
      </c>
      <c r="D108" s="87">
        <v>6792.9</v>
      </c>
      <c r="E108" s="87">
        <f>D108*67.6%</f>
        <v>4592.000399999999</v>
      </c>
      <c r="F108" s="85">
        <f>E108/D108*100</f>
        <v>67.599999999999994</v>
      </c>
      <c r="G108" s="87">
        <f>D108*51.74%</f>
        <v>3514.6464599999995</v>
      </c>
      <c r="H108" s="37" t="s">
        <v>179</v>
      </c>
      <c r="I108" s="30">
        <v>56.8</v>
      </c>
      <c r="J108" s="30">
        <v>59.4</v>
      </c>
      <c r="K108" s="30">
        <v>59.6</v>
      </c>
      <c r="L108" s="30" t="s">
        <v>55</v>
      </c>
      <c r="M108" s="30" t="s">
        <v>55</v>
      </c>
      <c r="N108" s="30">
        <v>59.8</v>
      </c>
    </row>
    <row r="109" spans="1:14" s="18" customFormat="1" ht="96" customHeight="1">
      <c r="A109" s="105"/>
      <c r="B109" s="98"/>
      <c r="C109" s="116"/>
      <c r="D109" s="102"/>
      <c r="E109" s="102"/>
      <c r="F109" s="101"/>
      <c r="G109" s="102"/>
      <c r="H109" s="37" t="s">
        <v>180</v>
      </c>
      <c r="I109" s="30">
        <v>18</v>
      </c>
      <c r="J109" s="30">
        <v>14.5</v>
      </c>
      <c r="K109" s="30">
        <v>17</v>
      </c>
      <c r="L109" s="30" t="s">
        <v>55</v>
      </c>
      <c r="M109" s="30" t="s">
        <v>55</v>
      </c>
      <c r="N109" s="30">
        <v>16</v>
      </c>
    </row>
    <row r="110" spans="1:14" s="18" customFormat="1" ht="52.5" customHeight="1">
      <c r="A110" s="105"/>
      <c r="B110" s="98"/>
      <c r="C110" s="116"/>
      <c r="D110" s="102"/>
      <c r="E110" s="102"/>
      <c r="F110" s="101"/>
      <c r="G110" s="102"/>
      <c r="H110" s="37" t="s">
        <v>181</v>
      </c>
      <c r="I110" s="30">
        <v>13.3</v>
      </c>
      <c r="J110" s="30">
        <v>12</v>
      </c>
      <c r="K110" s="30">
        <v>11.9</v>
      </c>
      <c r="L110" s="30" t="s">
        <v>55</v>
      </c>
      <c r="M110" s="30" t="s">
        <v>55</v>
      </c>
      <c r="N110" s="30">
        <v>11.8</v>
      </c>
    </row>
    <row r="111" spans="1:14" s="18" customFormat="1" ht="40.5" customHeight="1">
      <c r="A111" s="106"/>
      <c r="B111" s="99"/>
      <c r="C111" s="90"/>
      <c r="D111" s="88"/>
      <c r="E111" s="88"/>
      <c r="F111" s="86"/>
      <c r="G111" s="88"/>
      <c r="H111" s="37" t="s">
        <v>182</v>
      </c>
      <c r="I111" s="30">
        <v>39</v>
      </c>
      <c r="J111" s="30">
        <v>39</v>
      </c>
      <c r="K111" s="30">
        <v>41</v>
      </c>
      <c r="L111" s="30" t="s">
        <v>55</v>
      </c>
      <c r="M111" s="30" t="s">
        <v>55</v>
      </c>
      <c r="N111" s="30">
        <v>42</v>
      </c>
    </row>
    <row r="112" spans="1:14" s="18" customFormat="1" ht="84.75" customHeight="1">
      <c r="A112" s="104">
        <v>3</v>
      </c>
      <c r="B112" s="113" t="s">
        <v>103</v>
      </c>
      <c r="C112" s="89" t="s">
        <v>20</v>
      </c>
      <c r="D112" s="87">
        <v>6429.9</v>
      </c>
      <c r="E112" s="87">
        <f>D112*67.6%</f>
        <v>4346.6123999999991</v>
      </c>
      <c r="F112" s="85">
        <f>E112/D112*100</f>
        <v>67.599999999999994</v>
      </c>
      <c r="G112" s="87">
        <f>D112*51.74%</f>
        <v>3326.8302599999997</v>
      </c>
      <c r="H112" s="33" t="s">
        <v>104</v>
      </c>
      <c r="I112" s="30">
        <v>95</v>
      </c>
      <c r="J112" s="30">
        <v>100</v>
      </c>
      <c r="K112" s="30">
        <v>96</v>
      </c>
      <c r="L112" s="30">
        <v>96</v>
      </c>
      <c r="M112" s="75">
        <f t="shared" ref="M112:M117" si="15">L112/K112*100</f>
        <v>100</v>
      </c>
      <c r="N112" s="30">
        <v>97</v>
      </c>
    </row>
    <row r="113" spans="1:14" s="18" customFormat="1" ht="66.75" customHeight="1">
      <c r="A113" s="105"/>
      <c r="B113" s="114"/>
      <c r="C113" s="116"/>
      <c r="D113" s="102"/>
      <c r="E113" s="102"/>
      <c r="F113" s="101"/>
      <c r="G113" s="102"/>
      <c r="H113" s="33" t="s">
        <v>105</v>
      </c>
      <c r="I113" s="30">
        <v>98</v>
      </c>
      <c r="J113" s="30">
        <v>118.9</v>
      </c>
      <c r="K113" s="30">
        <v>98.5</v>
      </c>
      <c r="L113" s="36">
        <v>57.13</v>
      </c>
      <c r="M113" s="75">
        <f t="shared" si="15"/>
        <v>58.000000000000007</v>
      </c>
      <c r="N113" s="30">
        <v>99</v>
      </c>
    </row>
    <row r="114" spans="1:14" s="18" customFormat="1" ht="67.5" customHeight="1">
      <c r="A114" s="105"/>
      <c r="B114" s="114"/>
      <c r="C114" s="116"/>
      <c r="D114" s="102"/>
      <c r="E114" s="102"/>
      <c r="F114" s="101"/>
      <c r="G114" s="102"/>
      <c r="H114" s="33" t="s">
        <v>106</v>
      </c>
      <c r="I114" s="30">
        <v>98</v>
      </c>
      <c r="J114" s="30">
        <v>85</v>
      </c>
      <c r="K114" s="30">
        <v>98.5</v>
      </c>
      <c r="L114" s="36">
        <v>46.29</v>
      </c>
      <c r="M114" s="75">
        <f t="shared" si="15"/>
        <v>46.994923857868024</v>
      </c>
      <c r="N114" s="30">
        <v>98.7</v>
      </c>
    </row>
    <row r="115" spans="1:14" s="18" customFormat="1" ht="81.75" customHeight="1">
      <c r="A115" s="106"/>
      <c r="B115" s="115"/>
      <c r="C115" s="90"/>
      <c r="D115" s="88"/>
      <c r="E115" s="88"/>
      <c r="F115" s="86"/>
      <c r="G115" s="88"/>
      <c r="H115" s="33" t="s">
        <v>107</v>
      </c>
      <c r="I115" s="30">
        <v>95</v>
      </c>
      <c r="J115" s="30">
        <v>100</v>
      </c>
      <c r="K115" s="30">
        <v>96</v>
      </c>
      <c r="L115" s="30">
        <v>96</v>
      </c>
      <c r="M115" s="75">
        <f t="shared" si="15"/>
        <v>100</v>
      </c>
      <c r="N115" s="30">
        <v>97</v>
      </c>
    </row>
    <row r="116" spans="1:14" s="18" customFormat="1" ht="134.25" customHeight="1">
      <c r="A116" s="104">
        <v>4</v>
      </c>
      <c r="B116" s="97" t="s">
        <v>111</v>
      </c>
      <c r="C116" s="89" t="s">
        <v>20</v>
      </c>
      <c r="D116" s="87">
        <v>5065.8</v>
      </c>
      <c r="E116" s="87">
        <f>D116*67.6%</f>
        <v>3424.4807999999998</v>
      </c>
      <c r="F116" s="85">
        <f>E116/D116*100</f>
        <v>67.599999999999994</v>
      </c>
      <c r="G116" s="87">
        <f>D116*51.74%</f>
        <v>2621.0449199999998</v>
      </c>
      <c r="H116" s="33" t="s">
        <v>109</v>
      </c>
      <c r="I116" s="28">
        <v>93</v>
      </c>
      <c r="J116" s="28">
        <v>93</v>
      </c>
      <c r="K116" s="28">
        <v>94</v>
      </c>
      <c r="L116" s="30">
        <v>94</v>
      </c>
      <c r="M116" s="75">
        <f t="shared" si="15"/>
        <v>100</v>
      </c>
      <c r="N116" s="28">
        <v>94</v>
      </c>
    </row>
    <row r="117" spans="1:14" s="18" customFormat="1" ht="257.25" customHeight="1">
      <c r="A117" s="105"/>
      <c r="B117" s="98"/>
      <c r="C117" s="116"/>
      <c r="D117" s="102"/>
      <c r="E117" s="102"/>
      <c r="F117" s="101"/>
      <c r="G117" s="102"/>
      <c r="H117" s="33" t="s">
        <v>110</v>
      </c>
      <c r="I117" s="30">
        <v>100</v>
      </c>
      <c r="J117" s="30">
        <v>100</v>
      </c>
      <c r="K117" s="30">
        <v>100</v>
      </c>
      <c r="L117" s="30">
        <v>100</v>
      </c>
      <c r="M117" s="75">
        <f t="shared" si="15"/>
        <v>100</v>
      </c>
      <c r="N117" s="30">
        <v>100</v>
      </c>
    </row>
    <row r="118" spans="1:14" s="18" customFormat="1" ht="94.5" customHeight="1">
      <c r="A118" s="106"/>
      <c r="B118" s="99"/>
      <c r="C118" s="90"/>
      <c r="D118" s="88"/>
      <c r="E118" s="88"/>
      <c r="F118" s="86"/>
      <c r="G118" s="88"/>
      <c r="H118" s="37" t="s">
        <v>184</v>
      </c>
      <c r="I118" s="29">
        <v>1</v>
      </c>
      <c r="J118" s="29">
        <v>1</v>
      </c>
      <c r="K118" s="29">
        <v>1</v>
      </c>
      <c r="L118" s="36" t="s">
        <v>55</v>
      </c>
      <c r="M118" s="36" t="s">
        <v>55</v>
      </c>
      <c r="N118" s="29">
        <v>1</v>
      </c>
    </row>
    <row r="119" spans="1:14" s="18" customFormat="1" ht="115.5" customHeight="1">
      <c r="A119" s="76">
        <v>5</v>
      </c>
      <c r="B119" s="31" t="s">
        <v>112</v>
      </c>
      <c r="C119" s="77" t="s">
        <v>20</v>
      </c>
      <c r="D119" s="63">
        <v>59046.2</v>
      </c>
      <c r="E119" s="63">
        <f>D119*67.6%</f>
        <v>39915.231199999995</v>
      </c>
      <c r="F119" s="78">
        <f>E119/D119*100</f>
        <v>67.599999999999994</v>
      </c>
      <c r="G119" s="63">
        <f>D119*51.74%</f>
        <v>30550.503879999997</v>
      </c>
      <c r="H119" s="33" t="s">
        <v>113</v>
      </c>
      <c r="I119" s="29">
        <v>82</v>
      </c>
      <c r="J119" s="29">
        <v>95.7</v>
      </c>
      <c r="K119" s="29">
        <v>95.1</v>
      </c>
      <c r="L119" s="30">
        <v>98.9</v>
      </c>
      <c r="M119" s="80">
        <f t="shared" ref="M119:M124" si="16">L119/K119*100</f>
        <v>103.9957939011567</v>
      </c>
      <c r="N119" s="29">
        <v>95.2</v>
      </c>
    </row>
    <row r="120" spans="1:14" s="18" customFormat="1" ht="48" customHeight="1">
      <c r="A120" s="104">
        <v>6</v>
      </c>
      <c r="B120" s="97" t="s">
        <v>114</v>
      </c>
      <c r="C120" s="89" t="s">
        <v>20</v>
      </c>
      <c r="D120" s="87">
        <v>56901.3</v>
      </c>
      <c r="E120" s="87">
        <f>D120*67.6019504%</f>
        <v>38466.388602955209</v>
      </c>
      <c r="F120" s="85">
        <f>E120/D120*100</f>
        <v>67.601950400000007</v>
      </c>
      <c r="G120" s="87">
        <f>D120*51.741384644%</f>
        <v>29441.520500436374</v>
      </c>
      <c r="H120" s="33" t="s">
        <v>115</v>
      </c>
      <c r="I120" s="29">
        <v>35120</v>
      </c>
      <c r="J120" s="29">
        <v>35120</v>
      </c>
      <c r="K120" s="29">
        <v>35130</v>
      </c>
      <c r="L120" s="30">
        <v>17565</v>
      </c>
      <c r="M120" s="30">
        <f t="shared" si="16"/>
        <v>50</v>
      </c>
      <c r="N120" s="29">
        <v>35140</v>
      </c>
    </row>
    <row r="121" spans="1:14" s="18" customFormat="1" ht="66.75" customHeight="1">
      <c r="A121" s="106"/>
      <c r="B121" s="99"/>
      <c r="C121" s="90"/>
      <c r="D121" s="88"/>
      <c r="E121" s="88">
        <f t="shared" ref="E121:E128" si="17">D121*67.6%</f>
        <v>0</v>
      </c>
      <c r="F121" s="86"/>
      <c r="G121" s="88"/>
      <c r="H121" s="33" t="s">
        <v>116</v>
      </c>
      <c r="I121" s="29">
        <v>64420</v>
      </c>
      <c r="J121" s="29">
        <v>64420</v>
      </c>
      <c r="K121" s="29">
        <v>64430</v>
      </c>
      <c r="L121" s="30">
        <v>32215</v>
      </c>
      <c r="M121" s="36">
        <f t="shared" si="16"/>
        <v>50</v>
      </c>
      <c r="N121" s="29">
        <v>64440</v>
      </c>
    </row>
    <row r="122" spans="1:14" ht="227.25" customHeight="1">
      <c r="A122" s="143">
        <v>7</v>
      </c>
      <c r="B122" s="144" t="s">
        <v>49</v>
      </c>
      <c r="C122" s="137" t="s">
        <v>20</v>
      </c>
      <c r="D122" s="138">
        <v>27694.2</v>
      </c>
      <c r="E122" s="139">
        <f t="shared" si="17"/>
        <v>18721.279199999997</v>
      </c>
      <c r="F122" s="140">
        <f>E122/D122*100</f>
        <v>67.599999999999994</v>
      </c>
      <c r="G122" s="119">
        <f>D122*51.74%</f>
        <v>14328.979079999999</v>
      </c>
      <c r="H122" s="33" t="s">
        <v>117</v>
      </c>
      <c r="I122" s="30">
        <v>100</v>
      </c>
      <c r="J122" s="30">
        <v>100</v>
      </c>
      <c r="K122" s="30">
        <v>100</v>
      </c>
      <c r="L122" s="30">
        <v>100</v>
      </c>
      <c r="M122" s="36">
        <f t="shared" si="16"/>
        <v>100</v>
      </c>
      <c r="N122" s="30">
        <v>100</v>
      </c>
    </row>
    <row r="123" spans="1:14" ht="159.75" customHeight="1">
      <c r="A123" s="143"/>
      <c r="B123" s="144"/>
      <c r="C123" s="137"/>
      <c r="D123" s="138"/>
      <c r="E123" s="139">
        <f t="shared" si="17"/>
        <v>0</v>
      </c>
      <c r="F123" s="140"/>
      <c r="G123" s="119"/>
      <c r="H123" s="33" t="s">
        <v>118</v>
      </c>
      <c r="I123" s="30">
        <v>100</v>
      </c>
      <c r="J123" s="30">
        <v>100</v>
      </c>
      <c r="K123" s="30">
        <v>100</v>
      </c>
      <c r="L123" s="30">
        <v>100</v>
      </c>
      <c r="M123" s="36">
        <f t="shared" si="16"/>
        <v>100</v>
      </c>
      <c r="N123" s="30">
        <v>100</v>
      </c>
    </row>
    <row r="124" spans="1:14" ht="177.75" customHeight="1">
      <c r="A124" s="143"/>
      <c r="B124" s="144"/>
      <c r="C124" s="137"/>
      <c r="D124" s="138"/>
      <c r="E124" s="139">
        <f t="shared" si="17"/>
        <v>0</v>
      </c>
      <c r="F124" s="140"/>
      <c r="G124" s="119"/>
      <c r="H124" s="33" t="s">
        <v>122</v>
      </c>
      <c r="I124" s="30">
        <v>100</v>
      </c>
      <c r="J124" s="30">
        <v>100</v>
      </c>
      <c r="K124" s="30">
        <v>100</v>
      </c>
      <c r="L124" s="30">
        <v>100</v>
      </c>
      <c r="M124" s="36">
        <f t="shared" si="16"/>
        <v>100</v>
      </c>
      <c r="N124" s="30">
        <v>100</v>
      </c>
    </row>
    <row r="125" spans="1:14" ht="156" customHeight="1">
      <c r="A125" s="143"/>
      <c r="B125" s="144"/>
      <c r="C125" s="137"/>
      <c r="D125" s="138"/>
      <c r="E125" s="139">
        <f t="shared" si="17"/>
        <v>0</v>
      </c>
      <c r="F125" s="140"/>
      <c r="G125" s="119"/>
      <c r="H125" s="33" t="s">
        <v>66</v>
      </c>
      <c r="I125" s="30">
        <v>0</v>
      </c>
      <c r="J125" s="30">
        <v>0</v>
      </c>
      <c r="K125" s="30">
        <v>0</v>
      </c>
      <c r="L125" s="30">
        <v>0</v>
      </c>
      <c r="M125" s="30">
        <v>100</v>
      </c>
      <c r="N125" s="30">
        <v>0</v>
      </c>
    </row>
    <row r="126" spans="1:14" ht="98.25" customHeight="1">
      <c r="A126" s="143"/>
      <c r="B126" s="144"/>
      <c r="C126" s="137"/>
      <c r="D126" s="138"/>
      <c r="E126" s="139">
        <f t="shared" si="17"/>
        <v>0</v>
      </c>
      <c r="F126" s="140"/>
      <c r="G126" s="119"/>
      <c r="H126" s="33" t="s">
        <v>74</v>
      </c>
      <c r="I126" s="30">
        <v>17</v>
      </c>
      <c r="J126" s="30">
        <v>6</v>
      </c>
      <c r="K126" s="30">
        <v>15</v>
      </c>
      <c r="L126" s="30" t="s">
        <v>55</v>
      </c>
      <c r="M126" s="30" t="s">
        <v>55</v>
      </c>
      <c r="N126" s="30">
        <v>13</v>
      </c>
    </row>
    <row r="127" spans="1:14" ht="69" customHeight="1">
      <c r="A127" s="143"/>
      <c r="B127" s="144"/>
      <c r="C127" s="137"/>
      <c r="D127" s="138"/>
      <c r="E127" s="139">
        <f t="shared" si="17"/>
        <v>0</v>
      </c>
      <c r="F127" s="140"/>
      <c r="G127" s="119"/>
      <c r="H127" s="37" t="s">
        <v>165</v>
      </c>
      <c r="I127" s="30">
        <v>100</v>
      </c>
      <c r="J127" s="30">
        <v>100</v>
      </c>
      <c r="K127" s="30">
        <v>100</v>
      </c>
      <c r="L127" s="30" t="s">
        <v>55</v>
      </c>
      <c r="M127" s="30" t="s">
        <v>55</v>
      </c>
      <c r="N127" s="30">
        <v>100</v>
      </c>
    </row>
    <row r="128" spans="1:14" ht="117" customHeight="1">
      <c r="A128" s="72">
        <f>A122+1</f>
        <v>8</v>
      </c>
      <c r="B128" s="43" t="s">
        <v>50</v>
      </c>
      <c r="C128" s="6" t="s">
        <v>20</v>
      </c>
      <c r="D128" s="48">
        <v>6793</v>
      </c>
      <c r="E128" s="15">
        <f t="shared" si="17"/>
        <v>4592.0679999999993</v>
      </c>
      <c r="F128" s="22">
        <f>E128/D128*100</f>
        <v>67.599999999999994</v>
      </c>
      <c r="G128" s="23">
        <f>D128*51.74%</f>
        <v>3514.6981999999998</v>
      </c>
      <c r="H128" s="37" t="s">
        <v>164</v>
      </c>
      <c r="I128" s="80">
        <v>276.5</v>
      </c>
      <c r="J128" s="80">
        <v>241.51</v>
      </c>
      <c r="K128" s="80">
        <v>114.64</v>
      </c>
      <c r="L128" s="30" t="s">
        <v>55</v>
      </c>
      <c r="M128" s="30" t="s">
        <v>55</v>
      </c>
      <c r="N128" s="80">
        <v>136.63999999999999</v>
      </c>
    </row>
    <row r="129" spans="1:14" ht="26.25" customHeight="1">
      <c r="A129" s="142" t="s">
        <v>53</v>
      </c>
      <c r="B129" s="142"/>
      <c r="C129" s="8" t="s">
        <v>162</v>
      </c>
      <c r="D129" s="9">
        <f>SUM(D130:D132)</f>
        <v>578020.69000000006</v>
      </c>
      <c r="E129" s="9">
        <f>E130+E131+E132</f>
        <v>406674.61116295517</v>
      </c>
      <c r="F129" s="10">
        <f>E129/D129*100</f>
        <v>70.356410799577972</v>
      </c>
      <c r="G129" s="9">
        <f>G130+G131+G132</f>
        <v>218224.1909804364</v>
      </c>
      <c r="H129" s="13"/>
      <c r="I129" s="12"/>
      <c r="J129" s="12"/>
      <c r="K129" s="12"/>
      <c r="L129" s="12"/>
      <c r="M129" s="17"/>
      <c r="N129" s="12"/>
    </row>
    <row r="130" spans="1:14" ht="47.25" customHeight="1">
      <c r="A130" s="142"/>
      <c r="B130" s="142"/>
      <c r="C130" s="6" t="s">
        <v>38</v>
      </c>
      <c r="D130" s="15">
        <f>D54+D98</f>
        <v>92423.1</v>
      </c>
      <c r="E130" s="15">
        <f>E54+E98</f>
        <v>53070.799999999996</v>
      </c>
      <c r="F130" s="22">
        <f>E130/D130*100</f>
        <v>57.421575342095196</v>
      </c>
      <c r="G130" s="15">
        <f>G54+G98</f>
        <v>30288.699999999997</v>
      </c>
      <c r="H130" s="11"/>
      <c r="I130" s="12"/>
      <c r="J130" s="12"/>
      <c r="K130" s="12"/>
      <c r="L130" s="12"/>
      <c r="M130" s="17"/>
      <c r="N130" s="12"/>
    </row>
    <row r="131" spans="1:14" ht="47.25">
      <c r="A131" s="142"/>
      <c r="B131" s="142"/>
      <c r="C131" s="6" t="s">
        <v>20</v>
      </c>
      <c r="D131" s="15">
        <f>D10+D28+D32+D55+D88+D99+D105</f>
        <v>377410.59</v>
      </c>
      <c r="E131" s="15">
        <f>E10+E28+E32+E55+E88+E99+E105</f>
        <v>245416.81116295519</v>
      </c>
      <c r="F131" s="22">
        <f>E131/D131*100</f>
        <v>65.026477175151655</v>
      </c>
      <c r="G131" s="15">
        <f>G10+G28+G32+G55+G88+G99+G105</f>
        <v>129423.08798043639</v>
      </c>
      <c r="H131" s="11"/>
      <c r="I131" s="12"/>
      <c r="J131" s="12"/>
      <c r="K131" s="12"/>
      <c r="L131" s="12"/>
      <c r="M131" s="17"/>
      <c r="N131" s="12"/>
    </row>
    <row r="132" spans="1:14" ht="31.5" customHeight="1">
      <c r="A132" s="142"/>
      <c r="B132" s="142"/>
      <c r="C132" s="6" t="s">
        <v>161</v>
      </c>
      <c r="D132" s="79">
        <v>108187</v>
      </c>
      <c r="E132" s="79">
        <v>108187</v>
      </c>
      <c r="F132" s="70">
        <f>E132/D132*100</f>
        <v>100</v>
      </c>
      <c r="G132" s="79">
        <v>58512.402999999998</v>
      </c>
      <c r="H132" s="11"/>
      <c r="I132" s="12"/>
      <c r="J132" s="12"/>
      <c r="K132" s="12"/>
      <c r="L132" s="12"/>
      <c r="M132" s="17"/>
      <c r="N132" s="12"/>
    </row>
    <row r="133" spans="1:14" ht="19.5" customHeight="1">
      <c r="A133" s="141" t="s">
        <v>76</v>
      </c>
      <c r="B133" s="141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</row>
    <row r="134" spans="1:14" ht="18.75" customHeight="1">
      <c r="A134" s="132" t="s">
        <v>163</v>
      </c>
      <c r="B134" s="132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</row>
    <row r="135" spans="1:14" ht="18.75" customHeight="1">
      <c r="A135" s="132"/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</row>
    <row r="136" spans="1:14" ht="18.75">
      <c r="A136" s="132"/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</row>
  </sheetData>
  <autoFilter ref="C1:C133"/>
  <mergeCells count="200">
    <mergeCell ref="N65:N82"/>
    <mergeCell ref="H58:H59"/>
    <mergeCell ref="I58:I59"/>
    <mergeCell ref="J58:J59"/>
    <mergeCell ref="K58:K59"/>
    <mergeCell ref="L58:L59"/>
    <mergeCell ref="M58:M59"/>
    <mergeCell ref="N58:N59"/>
    <mergeCell ref="A83:A84"/>
    <mergeCell ref="B83:B84"/>
    <mergeCell ref="H65:H82"/>
    <mergeCell ref="I65:I82"/>
    <mergeCell ref="J65:J82"/>
    <mergeCell ref="K65:K82"/>
    <mergeCell ref="L65:L82"/>
    <mergeCell ref="M65:M82"/>
    <mergeCell ref="A73:A74"/>
    <mergeCell ref="B73:B74"/>
    <mergeCell ref="B75:B76"/>
    <mergeCell ref="A75:A76"/>
    <mergeCell ref="B77:B78"/>
    <mergeCell ref="A77:A78"/>
    <mergeCell ref="B79:B80"/>
    <mergeCell ref="A79:A80"/>
    <mergeCell ref="B81:B82"/>
    <mergeCell ref="A81:A82"/>
    <mergeCell ref="B63:B64"/>
    <mergeCell ref="B65:B66"/>
    <mergeCell ref="A63:A64"/>
    <mergeCell ref="A65:A66"/>
    <mergeCell ref="A67:A68"/>
    <mergeCell ref="B67:B68"/>
    <mergeCell ref="A69:A70"/>
    <mergeCell ref="B69:B70"/>
    <mergeCell ref="B71:B72"/>
    <mergeCell ref="A71:A72"/>
    <mergeCell ref="A133:N133"/>
    <mergeCell ref="M101:M102"/>
    <mergeCell ref="N101:N102"/>
    <mergeCell ref="C95:C96"/>
    <mergeCell ref="M44:M47"/>
    <mergeCell ref="N44:N47"/>
    <mergeCell ref="H49:H52"/>
    <mergeCell ref="I49:I52"/>
    <mergeCell ref="J49:J52"/>
    <mergeCell ref="K49:K52"/>
    <mergeCell ref="L49:L52"/>
    <mergeCell ref="M49:M52"/>
    <mergeCell ref="A129:B132"/>
    <mergeCell ref="A122:A127"/>
    <mergeCell ref="B122:B127"/>
    <mergeCell ref="B97:B99"/>
    <mergeCell ref="B92:B94"/>
    <mergeCell ref="B101:B102"/>
    <mergeCell ref="A95:A96"/>
    <mergeCell ref="B95:B96"/>
    <mergeCell ref="A101:A102"/>
    <mergeCell ref="A97:A99"/>
    <mergeCell ref="A92:A94"/>
    <mergeCell ref="A56:A58"/>
    <mergeCell ref="A136:N136"/>
    <mergeCell ref="A134:N135"/>
    <mergeCell ref="N49:N52"/>
    <mergeCell ref="B56:B58"/>
    <mergeCell ref="C56:C58"/>
    <mergeCell ref="D56:D58"/>
    <mergeCell ref="E56:E58"/>
    <mergeCell ref="F56:F58"/>
    <mergeCell ref="G56:G58"/>
    <mergeCell ref="J101:J102"/>
    <mergeCell ref="E95:E96"/>
    <mergeCell ref="C92:C94"/>
    <mergeCell ref="L101:L102"/>
    <mergeCell ref="D95:D96"/>
    <mergeCell ref="D92:D94"/>
    <mergeCell ref="F95:F96"/>
    <mergeCell ref="G122:G127"/>
    <mergeCell ref="H101:H102"/>
    <mergeCell ref="I101:I102"/>
    <mergeCell ref="E122:E127"/>
    <mergeCell ref="F122:F127"/>
    <mergeCell ref="K101:K102"/>
    <mergeCell ref="C122:C127"/>
    <mergeCell ref="D122:D127"/>
    <mergeCell ref="F1:N1"/>
    <mergeCell ref="F2:N2"/>
    <mergeCell ref="F3:N3"/>
    <mergeCell ref="F4:N4"/>
    <mergeCell ref="G6:G8"/>
    <mergeCell ref="F6:F8"/>
    <mergeCell ref="B1:E1"/>
    <mergeCell ref="B2:E2"/>
    <mergeCell ref="B3:E3"/>
    <mergeCell ref="B4:E4"/>
    <mergeCell ref="H6:H8"/>
    <mergeCell ref="N7:N8"/>
    <mergeCell ref="I6:N6"/>
    <mergeCell ref="M7:M8"/>
    <mergeCell ref="I7:J7"/>
    <mergeCell ref="K7:L7"/>
    <mergeCell ref="H11:H12"/>
    <mergeCell ref="I11:I12"/>
    <mergeCell ref="J11:J12"/>
    <mergeCell ref="I33:I40"/>
    <mergeCell ref="H15:H16"/>
    <mergeCell ref="I15:I16"/>
    <mergeCell ref="K11:K12"/>
    <mergeCell ref="L11:L12"/>
    <mergeCell ref="M11:M12"/>
    <mergeCell ref="L18:L27"/>
    <mergeCell ref="M18:M27"/>
    <mergeCell ref="N11:N12"/>
    <mergeCell ref="B53:B55"/>
    <mergeCell ref="A53:A55"/>
    <mergeCell ref="A6:A8"/>
    <mergeCell ref="C6:C8"/>
    <mergeCell ref="E6:E8"/>
    <mergeCell ref="B6:B8"/>
    <mergeCell ref="D6:D8"/>
    <mergeCell ref="N42:N43"/>
    <mergeCell ref="M42:M43"/>
    <mergeCell ref="K33:K40"/>
    <mergeCell ref="N33:N40"/>
    <mergeCell ref="H33:H40"/>
    <mergeCell ref="J15:J16"/>
    <mergeCell ref="K15:K16"/>
    <mergeCell ref="L15:L16"/>
    <mergeCell ref="M15:M16"/>
    <mergeCell ref="N15:N16"/>
    <mergeCell ref="I29:I30"/>
    <mergeCell ref="J29:J30"/>
    <mergeCell ref="K29:K30"/>
    <mergeCell ref="I18:I27"/>
    <mergeCell ref="J18:J27"/>
    <mergeCell ref="K18:K27"/>
    <mergeCell ref="B106:B107"/>
    <mergeCell ref="C106:C107"/>
    <mergeCell ref="D106:D107"/>
    <mergeCell ref="E106:E107"/>
    <mergeCell ref="A120:A121"/>
    <mergeCell ref="A106:A107"/>
    <mergeCell ref="A108:A111"/>
    <mergeCell ref="B108:B111"/>
    <mergeCell ref="C108:C111"/>
    <mergeCell ref="D108:D111"/>
    <mergeCell ref="E108:E111"/>
    <mergeCell ref="B116:B118"/>
    <mergeCell ref="C116:C118"/>
    <mergeCell ref="D116:D118"/>
    <mergeCell ref="E116:E118"/>
    <mergeCell ref="D120:D121"/>
    <mergeCell ref="E120:E121"/>
    <mergeCell ref="E92:E94"/>
    <mergeCell ref="B120:B121"/>
    <mergeCell ref="A116:A118"/>
    <mergeCell ref="B89:B90"/>
    <mergeCell ref="C89:C90"/>
    <mergeCell ref="D89:D90"/>
    <mergeCell ref="E89:E90"/>
    <mergeCell ref="F89:F90"/>
    <mergeCell ref="G89:G90"/>
    <mergeCell ref="F108:F111"/>
    <mergeCell ref="G108:G111"/>
    <mergeCell ref="B112:B115"/>
    <mergeCell ref="A112:A115"/>
    <mergeCell ref="C112:C115"/>
    <mergeCell ref="D112:D115"/>
    <mergeCell ref="E112:E115"/>
    <mergeCell ref="F112:F115"/>
    <mergeCell ref="G112:G115"/>
    <mergeCell ref="F106:F107"/>
    <mergeCell ref="G106:G107"/>
    <mergeCell ref="A89:A90"/>
    <mergeCell ref="G95:G96"/>
    <mergeCell ref="F92:F94"/>
    <mergeCell ref="G92:G94"/>
    <mergeCell ref="N18:N27"/>
    <mergeCell ref="F120:F121"/>
    <mergeCell ref="G120:G121"/>
    <mergeCell ref="C120:C121"/>
    <mergeCell ref="L29:L30"/>
    <mergeCell ref="M29:M30"/>
    <mergeCell ref="N29:N30"/>
    <mergeCell ref="J33:J40"/>
    <mergeCell ref="L33:L40"/>
    <mergeCell ref="M33:M40"/>
    <mergeCell ref="H29:H30"/>
    <mergeCell ref="H18:H27"/>
    <mergeCell ref="L42:L43"/>
    <mergeCell ref="I42:I43"/>
    <mergeCell ref="K42:K43"/>
    <mergeCell ref="J42:J43"/>
    <mergeCell ref="H42:H43"/>
    <mergeCell ref="F116:F118"/>
    <mergeCell ref="G116:G118"/>
    <mergeCell ref="I44:I47"/>
    <mergeCell ref="H44:H47"/>
    <mergeCell ref="J44:J47"/>
    <mergeCell ref="K44:K47"/>
    <mergeCell ref="L44:L47"/>
  </mergeCells>
  <phoneticPr fontId="2" type="noConversion"/>
  <printOptions horizontalCentered="1"/>
  <pageMargins left="0.19685039370078741" right="0.27559055118110237" top="0.39370078740157483" bottom="0.39370078740157483" header="0" footer="0.31496062992125984"/>
  <pageSetup paperSize="9" scale="64" orientation="landscape" r:id="rId1"/>
  <headerFooter alignWithMargins="0">
    <oddFooter>Страница &amp;P</oddFooter>
  </headerFooter>
  <ignoredErrors>
    <ignoredError sqref="A83:A84 A85:A87" numberStoredAsText="1"/>
    <ignoredError sqref="F32 F53:F55 F61 F10 F28 F105 F97:F99 F129:F131 F8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 лист</vt:lpstr>
      <vt:lpstr>'1 лист'!Заголовки_для_печати</vt:lpstr>
      <vt:lpstr>'1 лист'!Область_печати</vt:lpstr>
    </vt:vector>
  </TitlesOfParts>
  <Company>Ecologi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Shlyahtina</dc:creator>
  <cp:lastModifiedBy>Shlyahtina</cp:lastModifiedBy>
  <cp:lastPrinted>2016-07-29T14:36:37Z</cp:lastPrinted>
  <dcterms:created xsi:type="dcterms:W3CDTF">2010-02-19T07:22:40Z</dcterms:created>
  <dcterms:modified xsi:type="dcterms:W3CDTF">2016-07-29T16:08:56Z</dcterms:modified>
</cp:coreProperties>
</file>