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 tabRatio="463"/>
  </bookViews>
  <sheets>
    <sheet name="1 лист" sheetId="10" r:id="rId1"/>
  </sheets>
  <definedNames>
    <definedName name="_xlnm._FilterDatabase" localSheetId="0" hidden="1">'1 лист'!$C$1:$C$102</definedName>
    <definedName name="_xlnm.Print_Titles" localSheetId="0">'1 лист'!$6:$9</definedName>
    <definedName name="_xlnm.Print_Area" localSheetId="0">'1 лист'!$A$1:$N$104</definedName>
  </definedNames>
  <calcPr calcId="125725"/>
</workbook>
</file>

<file path=xl/calcChain.xml><?xml version="1.0" encoding="utf-8"?>
<calcChain xmlns="http://schemas.openxmlformats.org/spreadsheetml/2006/main">
  <c r="E13" i="10"/>
  <c r="E14"/>
  <c r="E15"/>
  <c r="E12"/>
  <c r="E11"/>
  <c r="E27"/>
  <c r="E55"/>
  <c r="F55"/>
  <c r="E26"/>
  <c r="E25"/>
  <c r="E16"/>
  <c r="E17"/>
  <c r="E18"/>
  <c r="E19"/>
  <c r="E20"/>
  <c r="E21"/>
  <c r="E22"/>
  <c r="E23"/>
  <c r="F14"/>
  <c r="F18" l="1"/>
  <c r="E56"/>
  <c r="D56"/>
  <c r="G56"/>
  <c r="G96" l="1"/>
  <c r="G90"/>
  <c r="G88"/>
  <c r="G87"/>
  <c r="G84"/>
  <c r="G80"/>
  <c r="G76"/>
  <c r="G74"/>
  <c r="E74"/>
  <c r="F74" s="1"/>
  <c r="E96"/>
  <c r="E90"/>
  <c r="E88"/>
  <c r="E87"/>
  <c r="F87" s="1"/>
  <c r="E84"/>
  <c r="F84" s="1"/>
  <c r="E80"/>
  <c r="F80" s="1"/>
  <c r="E76"/>
  <c r="F76" s="1"/>
  <c r="F90"/>
  <c r="M86"/>
  <c r="M85"/>
  <c r="M84"/>
  <c r="M83"/>
  <c r="M82"/>
  <c r="M80"/>
  <c r="M81"/>
  <c r="M64"/>
  <c r="M58"/>
  <c r="M59"/>
  <c r="M57"/>
  <c r="D73"/>
  <c r="G73" l="1"/>
  <c r="E73"/>
  <c r="F88"/>
  <c r="G51" l="1"/>
  <c r="E51"/>
  <c r="D51"/>
  <c r="G52"/>
  <c r="E52"/>
  <c r="F52" s="1"/>
  <c r="F26"/>
  <c r="F23"/>
  <c r="F22"/>
  <c r="F21"/>
  <c r="F20"/>
  <c r="F13"/>
  <c r="F12"/>
  <c r="F11"/>
  <c r="F51" l="1"/>
  <c r="F100" l="1"/>
  <c r="G28"/>
  <c r="G24"/>
  <c r="G10"/>
  <c r="F96"/>
  <c r="E10"/>
  <c r="E24"/>
  <c r="F15"/>
  <c r="E66"/>
  <c r="G66"/>
  <c r="E67"/>
  <c r="G67"/>
  <c r="D66"/>
  <c r="D67"/>
  <c r="E50"/>
  <c r="G50"/>
  <c r="D50"/>
  <c r="D10"/>
  <c r="F71"/>
  <c r="A26"/>
  <c r="A27" s="1"/>
  <c r="F16"/>
  <c r="F17"/>
  <c r="F19"/>
  <c r="A96"/>
  <c r="F69"/>
  <c r="F70"/>
  <c r="F72"/>
  <c r="F68"/>
  <c r="A68"/>
  <c r="A69" s="1"/>
  <c r="A71" s="1"/>
  <c r="A72" s="1"/>
  <c r="F59"/>
  <c r="F60"/>
  <c r="F63"/>
  <c r="F57"/>
  <c r="A57"/>
  <c r="A60" s="1"/>
  <c r="A63" s="1"/>
  <c r="D28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D24"/>
  <c r="F27"/>
  <c r="F25"/>
  <c r="A12"/>
  <c r="G99" l="1"/>
  <c r="F66"/>
  <c r="E98"/>
  <c r="G98"/>
  <c r="D49"/>
  <c r="G65"/>
  <c r="F56"/>
  <c r="A13"/>
  <c r="A14" s="1"/>
  <c r="A15" s="1"/>
  <c r="A16" s="1"/>
  <c r="A17" s="1"/>
  <c r="A18" s="1"/>
  <c r="A19" s="1"/>
  <c r="A20" s="1"/>
  <c r="A21" s="1"/>
  <c r="A22" s="1"/>
  <c r="A23" s="1"/>
  <c r="E49"/>
  <c r="D65"/>
  <c r="G49"/>
  <c r="E65"/>
  <c r="E28"/>
  <c r="F28" s="1"/>
  <c r="F24"/>
  <c r="D98"/>
  <c r="F50"/>
  <c r="F67"/>
  <c r="F73"/>
  <c r="D99"/>
  <c r="F10"/>
  <c r="E99" l="1"/>
  <c r="E97" s="1"/>
  <c r="F98"/>
  <c r="D97"/>
  <c r="G97"/>
  <c r="F49"/>
  <c r="F65"/>
  <c r="F97" l="1"/>
  <c r="F99"/>
</calcChain>
</file>

<file path=xl/sharedStrings.xml><?xml version="1.0" encoding="utf-8"?>
<sst xmlns="http://schemas.openxmlformats.org/spreadsheetml/2006/main" count="313" uniqueCount="150">
  <si>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</si>
  <si>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</si>
  <si>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</si>
  <si>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</si>
  <si>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</si>
  <si>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Выделено по программе на отчётный период (лимит), тыс.руб.</t>
  </si>
  <si>
    <t>Фактически использовано средств (перечислено со счёта исполнителя) с начала года, тыс.руб.</t>
  </si>
  <si>
    <t>Наименование индикатора, единица измерения</t>
  </si>
  <si>
    <t>Предыдущий период</t>
  </si>
  <si>
    <t>План на текущий год</t>
  </si>
  <si>
    <t>Плановые объёмы финансирования на отчётный год из нормативного правового акта об утверждении программы, тыс.руб.</t>
  </si>
  <si>
    <t>Наименование отчитывающейся организации</t>
  </si>
  <si>
    <t>Министерство экологии и природных ресурсов Республики Татарстан</t>
  </si>
  <si>
    <t>оценка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</si>
  <si>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</si>
  <si>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</si>
  <si>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План на следующий год</t>
  </si>
  <si>
    <t xml:space="preserve">Процент выполнения </t>
  </si>
  <si>
    <t>Подпрограмма 1 «Регулирование качества окружающей среды Республики Татарстан на 2014-2020 годы»</t>
  </si>
  <si>
    <t>Предоставление информации о состоянии окружающей среды, ее загрязнении, в том числе экстренной информацией об опасных природных явлениях и экстремально высоком загрязнении окружающей среды, а также повышение качества и своевременности предупреждений об опасных природных (гидрометеорологических) явлениях</t>
  </si>
  <si>
    <t>Бюджет Республики Татарстан</t>
  </si>
  <si>
    <t xml:space="preserve">Процент  финансиро-вания (%)         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</si>
  <si>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2014-2020 годы»     </t>
  </si>
  <si>
    <t>Подпрограмма 3 «Государственное управление в сфере недропользования Республики Татарстан на 2014-2020 годы»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</si>
  <si>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</si>
  <si>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Ежегодный анализ и оценка ресурсной базы нефти и газа нефтяных месторождений Республики Татарстан за 2013-2019 годы</t>
  </si>
  <si>
    <t xml:space="preserve">Ежегодная оценка ресурсного потенциала  перспективных участков недр территории Республики Татарстан для обоснования геологического изучения и разведки углеводородов сланцевых формаций </t>
  </si>
  <si>
    <t>Ведение республиканского банка цифровой информации по геологии и недропользованию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</si>
  <si>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</si>
  <si>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Сопровождение и развитие базы данных по использованию водных объектов в разрезе водохозяйственных участков (по договорам и решениям водопользования)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</si>
  <si>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</si>
  <si>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</si>
  <si>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Издание журнала «Георесурсы»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</si>
  <si>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</si>
  <si>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подземных вод на территории Республики Татарстан на территориальном уровне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</si>
  <si>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</si>
  <si>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Подпрограмма 4 «Развитие водохозяйственного комплекса Республики Татарстан на 2014-2020 годы»</t>
  </si>
  <si>
    <t>Реализация переданных Республике Татарстан отдельных полномочий Российской Федерации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</si>
  <si>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Бюджет Российской Федерации</t>
  </si>
  <si>
    <t>Всего, в т.ч.</t>
  </si>
  <si>
    <t>Подпрограмма 5 «Биологическое разнообразие Республики Татарстан на 2014-2020 годы»</t>
  </si>
  <si>
    <t>Осуществление регионального государственного экологического надзора в области охраны и исполь- 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</si>
  <si>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Ведение Красной Книги Республики Татарстан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</si>
  <si>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</si>
  <si>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Подпрограмма 6 «Воспроизводство и использование охотничьих ресурсов Республики Татарстан на 2014-2020 годы»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</si>
  <si>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 / бюджет Республики Татарстан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</si>
  <si>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 / бюджет Республики Татарстан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</si>
  <si>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 / федеральный бюджет</t>
  </si>
  <si>
    <t>Подпрограмма 7 «Координирование деятельности служб в сфере охраны окружающей среды и природопользования Республики Татарстан на 2014-2020 годы»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</si>
  <si>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</si>
  <si>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</si>
  <si>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</si>
  <si>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</si>
  <si>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</si>
  <si>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</si>
  <si>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</si>
  <si>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</si>
  <si>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</t>
  </si>
  <si>
    <t>Расходы консолидированного бюджета Республики Татарстан на охрану окружающей среды, воспроизводство и использование природных ресурсов в расчете на одного жителя, рублей</t>
  </si>
  <si>
    <t>Местный бюджет**</t>
  </si>
  <si>
    <t>Доля площади охотничьих угодий, на которых проведено внутрихозяйственное охотустройство, в общей площади охотничьих угодий *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</si>
  <si>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ед.*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</si>
  <si>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%  *</t>
  </si>
  <si>
    <t>Количество выпусков номеров, тиражом 1000 экз. *</t>
  </si>
  <si>
    <t>Количество выявленных перспективных участков общераспространенных полезных ископаемых, единиц *</t>
  </si>
  <si>
    <t>Соотношение утвержденных эксплуатационных запасов подземных вод и их прогнозных эксплуатационных ресурсов, % *</t>
  </si>
  <si>
    <t>Количество видов, занесенных в  Красную книгу Республики Татарстан, штук*</t>
  </si>
  <si>
    <t xml:space="preserve">Количество видов, занесенных в  Красную книгу Республики Татарстан, переведенных в более «низкую» категорию редкости, штук   * </t>
  </si>
  <si>
    <t>Количество видов, выведенных из Красной книги Республики Татарстан, штук  *</t>
  </si>
  <si>
    <t>Количество изданий по вопросам ООПТ, шт.*</t>
  </si>
  <si>
    <t>Соотношение площади территории, охваченной мониторингом геологической среды к общей площади территории Республики Татарстан, % *</t>
  </si>
  <si>
    <t>Доля повторных письменных обращений граждан, содержащих вопросы, на которые им ранее давались письменные ответы, в общем объеме обращений граждан, поступивших в Министерство экологии и природных ресурсов РТ, %</t>
  </si>
  <si>
    <t>Выполнение государственного заказа на управление в сфере охраны окружающей среды и природопользования, %</t>
  </si>
  <si>
    <t>Содержание системы наблюдения за качеством атмосферного воздуха в г.Нижнекамске и Нижнекамском муниципальном районе</t>
  </si>
  <si>
    <t xml:space="preserve">Составление Проекта и проектно-сметной документации по объекту: «Ликвидация ранее пробуренных гидрогеологических скважин в нераспределенном фонде недр Республики Татарстан» </t>
  </si>
  <si>
    <t>Исполнение переданных полномочий Российской Федерации в области регулирования и охраны водных биологических ресурсов / федеральный бюджет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</si>
  <si>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</si>
  <si>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</si>
  <si>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Площадь акватории, очищенной от брошенных орудий лова (вылова), кв.м.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</si>
  <si>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%  *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</si>
  <si>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процентов*</t>
  </si>
  <si>
    <t xml:space="preserve">Доля водозаборных сооружений, оснащенных системами учета воды, к общему количеству водозаборных сооружений, % </t>
  </si>
  <si>
    <t xml:space="preserve"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% 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</si>
  <si>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%*</t>
  </si>
  <si>
    <t>Количество выявленных и пресеченных нарушений на ООПТ РТ, ед.</t>
  </si>
  <si>
    <t>* Значение индикатора расчитывается по итогам года.</t>
  </si>
  <si>
    <t>Ведущий советник отдела экономики охраны окружающей среды Шляхтина О.В., 267-68-38</t>
  </si>
  <si>
    <t>Проведение маркшейдерских работ для определения ущерба от добычи общераспространенных полезных ископаемых  и обследования водоохранных зон на территории Республики Татарстан</t>
  </si>
  <si>
    <t>Создание информационной системы "База данных выбросов парниковых газов в Республике Татарстан"</t>
  </si>
  <si>
    <t>Подготовка и выпуск телепередач (телесюжетов) по экологической тематике на центральных республиканских телеканалах</t>
  </si>
  <si>
    <t>База данных выбросов парниковых газов в Республике Татарстан, ед.</t>
  </si>
  <si>
    <t>Доля населения Республики Татарстан, имеющего доступ к достоверной информации о состоянии окружающей среды, процентов</t>
  </si>
  <si>
    <t>Доля населения об общего числа жителей республики, принимающих участие в природоохранных, эколого-просветительских мероприятиях, процентов</t>
  </si>
  <si>
    <t>Организация и проведение ежегодных республиканских конкурсов "Эколидер" и "Человек и природа"</t>
  </si>
  <si>
    <t>Поддержка волонтерского, общественного экологического движения в Республике Татарстан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</si>
  <si>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</si>
  <si>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</si>
  <si>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Издание книги о редкой фауне Республики Татарстан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</si>
  <si>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</si>
  <si>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Организация мероприятий по сбору, хранению и вывозу биологичексих отходов на территории Сабинского муниципального района </t>
  </si>
  <si>
    <t>Доля вторичных ресурсов, извлеченных из общей массы  отходов, размещаемых  на полигонах ТБО Республики Татарстан, процентов</t>
  </si>
  <si>
    <t>Выполнение работ по детализации и развитию территориальной схемы в области обращения с отходами, в том числе с твердыми коммунальными отходами Республики Татарстан, с включением работ по проведению сезонных (весна, лето) инструментальных замеров и определению нормативов накопления твердых коммунальных отходов, их морфологического и фракционного состава</t>
  </si>
  <si>
    <t>Проведение водолазного обследования затонувших и брошенных плавсредств, расположенных в акватории Куйбышевского и Нижнекамского водохранилища на территории Республики Татарстан</t>
  </si>
  <si>
    <t>Количество обследованных затопленных плавсредств, расположенных в акватории Куйбышевского и Нижнекамского водохранилища на территории Республики Татарстан, единиц</t>
  </si>
  <si>
    <t xml:space="preserve">Оценка состояния и паспортизация минерально-сырьевой базы общераспространенных полезных ископаемых территории Республики Татарстан  </t>
  </si>
  <si>
    <t>Ревизионная оценка состояния и использования питьевых подземных вод на территории Юго-Восточного нефтепромыслового региона Республики Татарстан (Нурлатский, Новошешминский, Аксубаевский, Заинский)</t>
  </si>
  <si>
    <t>Ревизионная оценка состояния и использования питьевых подземных вод на территории Юго-Восточного нефтепромыслового региона Республики Татарстан (Актанышский, Мензелинский, Тукаевский, Муслюмовский)</t>
  </si>
  <si>
    <t>Доизучение восточного участка Черемшанского месторождения подземных вод и гидрогеологическое обоснование исходных данных строительства водозабора для водоснабжения г. Нурлат</t>
  </si>
  <si>
    <t>Поисково-оценочные работы для обоснования подземного источника питьевого и хозяйственно-бытового водоснабжения для вновь строящихся жилых массивов</t>
  </si>
  <si>
    <t xml:space="preserve">Поисково-оценочные работы для обоснования источника хозяйственно-питьевого водоснабжения  г.Буинска </t>
  </si>
  <si>
    <t>Геологическое доизучение участков родникового стока и Студенецкого месторождения подземных вод с целью разработки гидрогеологического обоснования схемы водоснабжения Дрожжановского района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</si>
  <si>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% 
</t>
  </si>
  <si>
    <t xml:space="preserve">Оценка современного экологического состояния озера Ковалинское в с.Песчаные Ковали Лаишевского муниципального района с целью  разработки мероприятий по восстановлению его гидрологического режима </t>
  </si>
  <si>
    <t>Площадь работ по восстановлению и экологической реабилитации водных объектов, км2</t>
  </si>
  <si>
    <t>Количество учащихся, охваченных лекциями и иными публичными мероприятиями по вопросам ООПТ, человек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</si>
  <si>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</si>
  <si>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Количество подготовленных документов в сфере экологического нормирования, касающегося государственного регулирования негативного воздействия на окружающую среду, шт.</t>
  </si>
  <si>
    <t>Реализация мер по охране атмосферного воздуха, водных объектов и земельных ресурсов</t>
  </si>
  <si>
    <t>Доля загрязненных (без очистки) сточных вод в общем объеме водоотведения, %</t>
  </si>
  <si>
    <t>Доля рекультивируемых земель, %</t>
  </si>
  <si>
    <t xml:space="preserve"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недропользования. </t>
  </si>
  <si>
    <t>Соотношение количества отчетов о результатах геологоразведочных работ и количества проведенных государственных экспертиз, %</t>
  </si>
  <si>
    <t>Соотношение фактического объема эксплуатационного бурения нефтяных скважин к запланированному, %</t>
  </si>
  <si>
    <t>Соотношение фактического объема поисково-разведочного бурения нефтяных скважин к запланированному, %</t>
  </si>
  <si>
    <t>Соотношение количества удовлетворенных заявок на предоставление геологической информации к общему  количеству обращений, %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</si>
  <si>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%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</si>
  <si>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%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</si>
  <si>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 %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</si>
  <si>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%</t>
  </si>
  <si>
    <t>Ежегодный утвержденный баланс запасов общераспространенных полезных ископаемых Республики Татарстан, 1 баланс (ежегодно до 2020 г.)</t>
  </si>
  <si>
    <t>Соотношение величины фактического поступления в бюджет Республики Татарстан разовых платежей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недр, содержащим общераспространенные полезные ископаемые, или участкам недр местного значения к утвержденным плановым значениям, %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</si>
  <si>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</si>
  <si>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</si>
  <si>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Доля устраненных нарушений из числа выявленных нарушений в сфере природопользования и охраны окружающей среды, %</t>
  </si>
  <si>
    <t>Лабораторно-аналитическое обеспечение и сопровождение регионального государственного экологического надзора</t>
  </si>
  <si>
    <t>Количество отобранных проб внешней среды (вода, воздух и почва), шт.</t>
  </si>
  <si>
    <t>Количество проведённых лабораторных анализов отобранных проб внешней среды (вода, воздух и почва), шт.</t>
  </si>
  <si>
    <t>Доля государственных услуг в сфере охраны окружающей среды и государственных  функций по контролю (надзору) в сфере природопользования,  по которым утверждены административные регламенты их  оказания в общем  количестве таких   государственных услуг (государственных функций), оказываемых Министерством экологии и природных ресурсов РТ, %</t>
  </si>
  <si>
    <t>Доля выполненных исполнительным органом государственной власти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%</t>
  </si>
  <si>
    <t>** В 1 квартале 2016 года велась работа по заключению соглашений с муниципальными образованиями о взаимодействии по обеспечению выполнения природоохранных мероприятий за счет средств муниципальных бюджетов от платы за негативное воздействие на окружающую среду.</t>
  </si>
  <si>
    <t>Источник финансиро-вания (всего, в т.ч. бюджет РФ, бюджет РТ, местный бюджет, внебюджет. источн.)</t>
  </si>
  <si>
    <t>Доля площади Республики Татарстан, занятой ООПТ всех уровней, в общей площади Республики Татарстан, %</t>
  </si>
  <si>
    <t>Доля площади Республики Татарстан, занятой особо охраняемыми природными территориями регионального и местного значения, %</t>
  </si>
  <si>
    <t>Доля выполненных исполнительным органом государственной власти РТ персонифицированных поручений, данных в законах РТ, указах Президента РТ, постановлениях, распоряжениях КМ РТ, в общем количестве персонифицированных поручений, данных в указанных нормативных актах, %</t>
  </si>
  <si>
    <t>Наименование подпрограмм (раздела, мероприятия) ***</t>
  </si>
  <si>
    <t xml:space="preserve"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2020 годы» </t>
  </si>
  <si>
    <t>Государственная программа «Охрана окружающей среды, воспроизводство и использование природных ресурсов Республики Татарстан на 2014 – 2020 годы» (далее - Программа)</t>
  </si>
  <si>
    <t>Отчет о реализации Программы за январь-март 2016 года</t>
  </si>
  <si>
    <t>Всего ***</t>
  </si>
  <si>
    <t>*** Наименования и лимиты финансирования мероприятий Программы указаны с учетом изменений, указанных в проекте ПКМ РТ "О внесении изменений в Программу, утвержденную ПКМ РТ от 28.12.2013 № 1083", который в настоящее время находится на рассмотрении в Кабинете Министров РТ.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</si>
</sst>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(* #,##0_);_(* \(#,##0\);_(* &quot;-&quot;_);_(@_)"/>
    <numFmt numFmtId="166" formatCode="_(* #,##0.00_);_(* \(#,##0.00\);_(* &quot;-&quot;??_);_(@_)"/>
    <numFmt numFmtId="168" formatCode="#,##0.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8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29" fillId="0" borderId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26" fillId="0" borderId="0"/>
    <xf numFmtId="0" fontId="30" fillId="0" borderId="0"/>
    <xf numFmtId="0" fontId="30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8" fillId="0" borderId="6" applyNumberFormat="0" applyFill="0" applyAlignment="0" applyProtection="0"/>
    <xf numFmtId="0" fontId="22" fillId="0" borderId="0"/>
    <xf numFmtId="0" fontId="19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1">
    <xf numFmtId="0" fontId="0" fillId="0" borderId="0" xfId="0"/>
    <xf numFmtId="0" fontId="0" fillId="24" borderId="0" xfId="0" applyFill="1"/>
    <xf numFmtId="0" fontId="21" fillId="24" borderId="0" xfId="0" applyFont="1" applyFill="1"/>
    <xf numFmtId="0" fontId="23" fillId="24" borderId="0" xfId="0" applyFont="1" applyFill="1"/>
    <xf numFmtId="0" fontId="2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vertical="top" wrapText="1"/>
    </xf>
    <xf numFmtId="2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5" fillId="24" borderId="10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0" fontId="24" fillId="24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/>
    </xf>
    <xf numFmtId="4" fontId="24" fillId="24" borderId="10" xfId="0" applyNumberFormat="1" applyFont="1" applyFill="1" applyBorder="1" applyAlignment="1">
      <alignment vertical="top"/>
    </xf>
    <xf numFmtId="0" fontId="0" fillId="24" borderId="0" xfId="0" applyFill="1" applyAlignment="1">
      <alignment horizontal="center"/>
    </xf>
    <xf numFmtId="4" fontId="24" fillId="24" borderId="10" xfId="0" applyNumberFormat="1" applyFont="1" applyFill="1" applyBorder="1" applyAlignment="1">
      <alignment horizontal="center" vertical="top"/>
    </xf>
    <xf numFmtId="4" fontId="24" fillId="24" borderId="10" xfId="0" applyNumberFormat="1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top"/>
    </xf>
    <xf numFmtId="2" fontId="24" fillId="24" borderId="10" xfId="0" applyNumberFormat="1" applyFont="1" applyFill="1" applyBorder="1" applyAlignment="1">
      <alignment horizontal="center" vertical="top"/>
    </xf>
    <xf numFmtId="4" fontId="3" fillId="24" borderId="10" xfId="1" applyNumberFormat="1" applyFont="1" applyFill="1" applyBorder="1" applyAlignment="1">
      <alignment horizontal="left" vertical="top" wrapText="1"/>
    </xf>
    <xf numFmtId="0" fontId="3" fillId="24" borderId="10" xfId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/>
    </xf>
    <xf numFmtId="4" fontId="24" fillId="24" borderId="10" xfId="1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left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vertical="top"/>
    </xf>
    <xf numFmtId="0" fontId="0" fillId="24" borderId="0" xfId="0" applyFont="1" applyFill="1"/>
    <xf numFmtId="0" fontId="28" fillId="24" borderId="0" xfId="0" applyFont="1" applyFill="1"/>
    <xf numFmtId="4" fontId="23" fillId="24" borderId="0" xfId="0" applyNumberFormat="1" applyFont="1" applyFill="1"/>
    <xf numFmtId="4" fontId="0" fillId="24" borderId="0" xfId="0" applyNumberFormat="1" applyFill="1"/>
    <xf numFmtId="49" fontId="3" fillId="24" borderId="10" xfId="0" applyNumberFormat="1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21" fillId="24" borderId="0" xfId="0" applyFont="1" applyFill="1" applyAlignment="1">
      <alignment vertical="top"/>
    </xf>
    <xf numFmtId="4" fontId="23" fillId="24" borderId="10" xfId="0" applyNumberFormat="1" applyFont="1" applyFill="1" applyBorder="1" applyAlignment="1">
      <alignment horizontal="center" vertical="top" wrapText="1"/>
    </xf>
    <xf numFmtId="0" fontId="28" fillId="24" borderId="0" xfId="0" applyFont="1" applyFill="1" applyAlignment="1">
      <alignment vertical="top"/>
    </xf>
    <xf numFmtId="2" fontId="3" fillId="24" borderId="10" xfId="1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justify" vertical="top" wrapText="1"/>
    </xf>
    <xf numFmtId="4" fontId="3" fillId="24" borderId="14" xfId="1" applyNumberFormat="1" applyFont="1" applyFill="1" applyBorder="1" applyAlignment="1">
      <alignment vertical="top" wrapText="1"/>
    </xf>
    <xf numFmtId="4" fontId="3" fillId="24" borderId="10" xfId="1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1" fontId="23" fillId="24" borderId="10" xfId="0" applyNumberFormat="1" applyFont="1" applyFill="1" applyBorder="1" applyAlignment="1">
      <alignment horizontal="center" vertical="top" wrapText="1"/>
    </xf>
    <xf numFmtId="0" fontId="3" fillId="24" borderId="10" xfId="81" applyFont="1" applyFill="1" applyBorder="1" applyAlignment="1">
      <alignment horizontal="left" vertical="top" wrapText="1"/>
    </xf>
    <xf numFmtId="0" fontId="27" fillId="24" borderId="14" xfId="0" applyFont="1" applyFill="1" applyBorder="1" applyAlignment="1">
      <alignment vertical="top" wrapText="1"/>
    </xf>
    <xf numFmtId="0" fontId="27" fillId="24" borderId="14" xfId="0" applyFont="1" applyFill="1" applyBorder="1" applyAlignment="1">
      <alignment horizontal="center" vertical="top" wrapText="1"/>
    </xf>
    <xf numFmtId="0" fontId="3" fillId="24" borderId="14" xfId="1" applyFont="1" applyFill="1" applyBorder="1" applyAlignment="1">
      <alignment horizontal="left" vertical="top" wrapText="1"/>
    </xf>
    <xf numFmtId="0" fontId="0" fillId="24" borderId="0" xfId="0" applyFill="1" applyAlignment="1"/>
    <xf numFmtId="1" fontId="23" fillId="24" borderId="10" xfId="0" applyNumberFormat="1" applyFont="1" applyFill="1" applyBorder="1" applyAlignment="1">
      <alignment horizontal="center" vertical="top"/>
    </xf>
    <xf numFmtId="0" fontId="3" fillId="24" borderId="10" xfId="84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horizontal="center" vertical="top"/>
    </xf>
    <xf numFmtId="4" fontId="23" fillId="24" borderId="10" xfId="1" applyNumberFormat="1" applyFont="1" applyFill="1" applyBorder="1" applyAlignment="1">
      <alignment horizontal="center" vertical="top" wrapText="1"/>
    </xf>
    <xf numFmtId="164" fontId="23" fillId="24" borderId="10" xfId="1" applyNumberFormat="1" applyFont="1" applyFill="1" applyBorder="1" applyAlignment="1">
      <alignment horizontal="center" vertical="top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/>
    </xf>
    <xf numFmtId="2" fontId="3" fillId="24" borderId="14" xfId="0" applyNumberFormat="1" applyFont="1" applyFill="1" applyBorder="1" applyAlignment="1">
      <alignment horizontal="left" vertical="top" wrapText="1"/>
    </xf>
    <xf numFmtId="164" fontId="24" fillId="24" borderId="14" xfId="1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28" fillId="24" borderId="0" xfId="0" applyFont="1" applyFill="1" applyAlignment="1">
      <alignment vertical="top" wrapText="1"/>
    </xf>
    <xf numFmtId="0" fontId="28" fillId="24" borderId="0" xfId="0" applyFont="1" applyFill="1" applyAlignment="1">
      <alignment horizontal="center" wrapText="1" shrinkToFit="1"/>
    </xf>
    <xf numFmtId="1" fontId="24" fillId="24" borderId="10" xfId="0" applyNumberFormat="1" applyFont="1" applyFill="1" applyBorder="1" applyAlignment="1">
      <alignment horizontal="center" vertical="top"/>
    </xf>
    <xf numFmtId="164" fontId="24" fillId="24" borderId="12" xfId="1" applyNumberFormat="1" applyFont="1" applyFill="1" applyBorder="1" applyAlignment="1">
      <alignment horizontal="center" vertical="top" wrapText="1"/>
    </xf>
    <xf numFmtId="164" fontId="24" fillId="24" borderId="14" xfId="1" applyNumberFormat="1" applyFont="1" applyFill="1" applyBorder="1" applyAlignment="1">
      <alignment horizontal="center" vertical="top" wrapText="1"/>
    </xf>
    <xf numFmtId="4" fontId="24" fillId="24" borderId="12" xfId="1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2" fontId="3" fillId="24" borderId="12" xfId="0" applyNumberFormat="1" applyFont="1" applyFill="1" applyBorder="1" applyAlignment="1">
      <alignment horizontal="left" vertical="top" wrapText="1"/>
    </xf>
    <xf numFmtId="2" fontId="3" fillId="24" borderId="14" xfId="0" applyNumberFormat="1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164" fontId="24" fillId="24" borderId="13" xfId="1" applyNumberFormat="1" applyFont="1" applyFill="1" applyBorder="1" applyAlignment="1">
      <alignment horizontal="center" vertical="top" wrapText="1"/>
    </xf>
    <xf numFmtId="4" fontId="24" fillId="24" borderId="13" xfId="1" applyNumberFormat="1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>
      <alignment horizontal="center" vertical="top"/>
    </xf>
    <xf numFmtId="4" fontId="24" fillId="24" borderId="12" xfId="0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top" wrapText="1"/>
    </xf>
    <xf numFmtId="1" fontId="24" fillId="24" borderId="12" xfId="0" applyNumberFormat="1" applyFont="1" applyFill="1" applyBorder="1" applyAlignment="1">
      <alignment horizontal="center" vertical="top"/>
    </xf>
    <xf numFmtId="1" fontId="24" fillId="24" borderId="14" xfId="0" applyNumberFormat="1" applyFont="1" applyFill="1" applyBorder="1" applyAlignment="1">
      <alignment horizontal="center" vertical="top"/>
    </xf>
    <xf numFmtId="4" fontId="24" fillId="24" borderId="12" xfId="0" applyNumberFormat="1" applyFont="1" applyFill="1" applyBorder="1" applyAlignment="1">
      <alignment horizontal="center" vertical="top"/>
    </xf>
    <xf numFmtId="4" fontId="24" fillId="24" borderId="14" xfId="0" applyNumberFormat="1" applyFont="1" applyFill="1" applyBorder="1" applyAlignment="1">
      <alignment horizontal="center" vertical="top"/>
    </xf>
    <xf numFmtId="0" fontId="3" fillId="24" borderId="12" xfId="0" applyNumberFormat="1" applyFont="1" applyFill="1" applyBorder="1" applyAlignment="1">
      <alignment horizontal="left" vertical="top" wrapText="1"/>
    </xf>
    <xf numFmtId="0" fontId="3" fillId="24" borderId="13" xfId="0" applyNumberFormat="1" applyFont="1" applyFill="1" applyBorder="1" applyAlignment="1">
      <alignment horizontal="left" vertical="top" wrapText="1"/>
    </xf>
    <xf numFmtId="0" fontId="3" fillId="24" borderId="14" xfId="0" applyNumberFormat="1" applyFont="1" applyFill="1" applyBorder="1" applyAlignment="1">
      <alignment horizontal="left" vertical="top" wrapText="1"/>
    </xf>
    <xf numFmtId="2" fontId="3" fillId="24" borderId="13" xfId="0" applyNumberFormat="1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/>
    </xf>
    <xf numFmtId="4" fontId="3" fillId="24" borderId="10" xfId="1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3" fillId="24" borderId="10" xfId="1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1" fontId="3" fillId="24" borderId="12" xfId="0" applyNumberFormat="1" applyFont="1" applyFill="1" applyBorder="1" applyAlignment="1">
      <alignment horizontal="center" vertical="top" wrapText="1"/>
    </xf>
    <xf numFmtId="1" fontId="3" fillId="24" borderId="13" xfId="0" applyNumberFormat="1" applyFont="1" applyFill="1" applyBorder="1" applyAlignment="1">
      <alignment horizontal="center" vertical="top" wrapText="1"/>
    </xf>
    <xf numFmtId="1" fontId="3" fillId="24" borderId="14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/>
    </xf>
    <xf numFmtId="0" fontId="27" fillId="24" borderId="10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left" vertical="top" wrapText="1"/>
    </xf>
    <xf numFmtId="0" fontId="27" fillId="24" borderId="14" xfId="0" applyFont="1" applyFill="1" applyBorder="1" applyAlignment="1">
      <alignment horizontal="left" vertical="top" wrapText="1"/>
    </xf>
    <xf numFmtId="0" fontId="3" fillId="24" borderId="12" xfId="1" applyFont="1" applyFill="1" applyBorder="1" applyAlignment="1">
      <alignment horizontal="left" vertical="top" wrapText="1"/>
    </xf>
    <xf numFmtId="0" fontId="3" fillId="24" borderId="13" xfId="1" applyFont="1" applyFill="1" applyBorder="1" applyAlignment="1">
      <alignment horizontal="left" vertical="top" wrapText="1"/>
    </xf>
    <xf numFmtId="0" fontId="3" fillId="24" borderId="14" xfId="1" applyFont="1" applyFill="1" applyBorder="1" applyAlignment="1">
      <alignment horizontal="left" vertical="top" wrapText="1"/>
    </xf>
    <xf numFmtId="4" fontId="24" fillId="24" borderId="13" xfId="0" applyNumberFormat="1" applyFont="1" applyFill="1" applyBorder="1" applyAlignment="1">
      <alignment horizontal="center" vertical="top"/>
    </xf>
    <xf numFmtId="1" fontId="24" fillId="24" borderId="10" xfId="0" applyNumberFormat="1" applyFont="1" applyFill="1" applyBorder="1" applyAlignment="1">
      <alignment horizontal="center" vertical="top"/>
    </xf>
    <xf numFmtId="2" fontId="24" fillId="24" borderId="10" xfId="0" applyNumberFormat="1" applyFont="1" applyFill="1" applyBorder="1" applyAlignment="1">
      <alignment horizontal="center" vertical="top"/>
    </xf>
    <xf numFmtId="4" fontId="24" fillId="24" borderId="10" xfId="0" applyNumberFormat="1" applyFont="1" applyFill="1" applyBorder="1" applyAlignment="1">
      <alignment horizontal="center" vertical="top"/>
    </xf>
    <xf numFmtId="3" fontId="23" fillId="24" borderId="10" xfId="0" applyNumberFormat="1" applyFont="1" applyFill="1" applyBorder="1" applyAlignment="1">
      <alignment horizontal="center" vertical="top" wrapText="1"/>
    </xf>
    <xf numFmtId="168" fontId="23" fillId="24" borderId="10" xfId="0" applyNumberFormat="1" applyFont="1" applyFill="1" applyBorder="1" applyAlignment="1">
      <alignment horizontal="center" vertical="top"/>
    </xf>
    <xf numFmtId="3" fontId="23" fillId="24" borderId="10" xfId="0" applyNumberFormat="1" applyFont="1" applyFill="1" applyBorder="1" applyAlignment="1">
      <alignment horizontal="center" vertical="top"/>
    </xf>
  </cellXfs>
  <cellStyles count="94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" xfId="20" builtinId="31" customBuiltin="1"/>
    <cellStyle name="40% - Акцент2" xfId="21" builtinId="35" customBuiltin="1"/>
    <cellStyle name="40% - Акцент3" xfId="22" builtinId="39" customBuiltin="1"/>
    <cellStyle name="40% - Акцент4" xfId="23" builtinId="43" customBuiltin="1"/>
    <cellStyle name="40% - Акцент5" xfId="24" builtinId="47" customBuiltin="1"/>
    <cellStyle name="40% -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" xfId="32" builtinId="32" customBuiltin="1"/>
    <cellStyle name="60% - Акцент2" xfId="33" builtinId="36" customBuiltin="1"/>
    <cellStyle name="60% - Акцент3" xfId="34" builtinId="40" customBuiltin="1"/>
    <cellStyle name="60% - Акцент4" xfId="35" builtinId="44" customBuiltin="1"/>
    <cellStyle name="60% - Акцент5" xfId="36" builtinId="48" customBuiltin="1"/>
    <cellStyle name="60% -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2" xfId="79"/>
    <cellStyle name="Обычный 3" xfId="80"/>
    <cellStyle name="Обычный 4" xfId="81"/>
    <cellStyle name="Обычный 4 3" xfId="82"/>
    <cellStyle name="Обычный 5" xfId="83"/>
    <cellStyle name="Обычный 6" xfId="8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="85" zoomScaleNormal="100" zoomScaleSheetLayoutView="85" workbookViewId="0">
      <pane ySplit="8" topLeftCell="A96" activePane="bottomLeft" state="frozen"/>
      <selection pane="bottomLeft" activeCell="A105" sqref="A105:N105"/>
    </sheetView>
  </sheetViews>
  <sheetFormatPr defaultRowHeight="12.75"/>
  <cols>
    <col min="1" max="1" width="5.5703125" style="16" customWidth="1"/>
    <col min="2" max="2" width="41.85546875" style="1" customWidth="1"/>
    <col min="3" max="3" width="14.140625" style="1" customWidth="1"/>
    <col min="4" max="4" width="17.85546875" style="43" customWidth="1"/>
    <col min="5" max="5" width="15" style="1" customWidth="1"/>
    <col min="6" max="6" width="11.5703125" style="1" customWidth="1"/>
    <col min="7" max="7" width="15.85546875" style="1" customWidth="1"/>
    <col min="8" max="8" width="34" style="1" customWidth="1"/>
    <col min="9" max="9" width="10.85546875" style="1" customWidth="1"/>
    <col min="10" max="10" width="10.85546875" style="1" bestFit="1" customWidth="1"/>
    <col min="11" max="11" width="10.7109375" style="1" bestFit="1" customWidth="1"/>
    <col min="12" max="12" width="10.140625" style="1" customWidth="1"/>
    <col min="13" max="13" width="15.42578125" style="16" bestFit="1" customWidth="1"/>
    <col min="14" max="14" width="14.28515625" style="1" customWidth="1"/>
    <col min="15" max="15" width="19" style="46" customWidth="1"/>
    <col min="16" max="16" width="18" style="1" customWidth="1"/>
    <col min="17" max="17" width="28.85546875" style="1" customWidth="1"/>
    <col min="18" max="16384" width="9.140625" style="1"/>
  </cols>
  <sheetData>
    <row r="1" spans="1:15" ht="38.25" customHeight="1">
      <c r="B1" s="119" t="s">
        <v>14</v>
      </c>
      <c r="C1" s="119"/>
      <c r="D1" s="119"/>
      <c r="E1" s="119"/>
      <c r="F1" s="113" t="s">
        <v>146</v>
      </c>
      <c r="G1" s="113"/>
      <c r="H1" s="113"/>
      <c r="I1" s="113"/>
      <c r="J1" s="113"/>
      <c r="K1" s="113"/>
      <c r="L1" s="113"/>
      <c r="M1" s="113"/>
      <c r="N1" s="113"/>
    </row>
    <row r="2" spans="1:15" ht="15.75" customHeight="1">
      <c r="B2" s="119" t="s">
        <v>11</v>
      </c>
      <c r="C2" s="119"/>
      <c r="D2" s="119"/>
      <c r="E2" s="119"/>
      <c r="F2" s="113" t="s">
        <v>12</v>
      </c>
      <c r="G2" s="113"/>
      <c r="H2" s="113"/>
      <c r="I2" s="113"/>
      <c r="J2" s="113"/>
      <c r="K2" s="113"/>
      <c r="L2" s="113"/>
      <c r="M2" s="113"/>
      <c r="N2" s="113"/>
    </row>
    <row r="3" spans="1:15" ht="33" customHeight="1">
      <c r="B3" s="119" t="s">
        <v>15</v>
      </c>
      <c r="C3" s="119"/>
      <c r="D3" s="119"/>
      <c r="E3" s="119"/>
      <c r="F3" s="113" t="s">
        <v>145</v>
      </c>
      <c r="G3" s="113"/>
      <c r="H3" s="113"/>
      <c r="I3" s="113"/>
      <c r="J3" s="113"/>
      <c r="K3" s="113"/>
      <c r="L3" s="113"/>
      <c r="M3" s="113"/>
      <c r="N3" s="113"/>
    </row>
    <row r="4" spans="1:15" ht="31.5" customHeight="1">
      <c r="B4" s="119" t="s">
        <v>0</v>
      </c>
      <c r="C4" s="119"/>
      <c r="D4" s="119"/>
      <c r="E4" s="119"/>
      <c r="F4" s="113" t="s">
        <v>86</v>
      </c>
      <c r="G4" s="113"/>
      <c r="H4" s="113"/>
      <c r="I4" s="113"/>
      <c r="J4" s="113"/>
      <c r="K4" s="113"/>
      <c r="L4" s="113"/>
      <c r="M4" s="113"/>
      <c r="N4" s="113"/>
    </row>
    <row r="5" spans="1:15" ht="18.75" customHeight="1">
      <c r="A5" s="4"/>
      <c r="B5" s="2"/>
      <c r="D5" s="42" t="s">
        <v>147</v>
      </c>
      <c r="E5" s="3"/>
      <c r="F5" s="3"/>
      <c r="G5" s="3"/>
      <c r="H5" s="3"/>
      <c r="I5" s="3"/>
      <c r="J5" s="2"/>
      <c r="K5" s="2"/>
      <c r="L5" s="2"/>
      <c r="M5" s="4"/>
      <c r="N5" s="2"/>
    </row>
    <row r="6" spans="1:15" s="2" customFormat="1" ht="15.75" customHeight="1">
      <c r="A6" s="112" t="s">
        <v>4</v>
      </c>
      <c r="B6" s="113" t="s">
        <v>144</v>
      </c>
      <c r="C6" s="113" t="s">
        <v>140</v>
      </c>
      <c r="D6" s="114" t="s">
        <v>10</v>
      </c>
      <c r="E6" s="113" t="s">
        <v>5</v>
      </c>
      <c r="F6" s="113" t="s">
        <v>21</v>
      </c>
      <c r="G6" s="113" t="s">
        <v>6</v>
      </c>
      <c r="H6" s="113" t="s">
        <v>7</v>
      </c>
      <c r="I6" s="120" t="s">
        <v>1</v>
      </c>
      <c r="J6" s="120"/>
      <c r="K6" s="120"/>
      <c r="L6" s="120"/>
      <c r="M6" s="120"/>
      <c r="N6" s="120"/>
      <c r="O6" s="47"/>
    </row>
    <row r="7" spans="1:15" s="2" customFormat="1" ht="15.75" customHeight="1">
      <c r="A7" s="112"/>
      <c r="B7" s="113"/>
      <c r="C7" s="113"/>
      <c r="D7" s="114"/>
      <c r="E7" s="113"/>
      <c r="F7" s="113"/>
      <c r="G7" s="113"/>
      <c r="H7" s="113"/>
      <c r="I7" s="113" t="s">
        <v>8</v>
      </c>
      <c r="J7" s="113"/>
      <c r="K7" s="113" t="s">
        <v>9</v>
      </c>
      <c r="L7" s="113"/>
      <c r="M7" s="113" t="s">
        <v>17</v>
      </c>
      <c r="N7" s="113" t="s">
        <v>16</v>
      </c>
      <c r="O7" s="47"/>
    </row>
    <row r="8" spans="1:15" s="2" customFormat="1" ht="128.25" customHeight="1">
      <c r="A8" s="112"/>
      <c r="B8" s="113"/>
      <c r="C8" s="113"/>
      <c r="D8" s="114"/>
      <c r="E8" s="113"/>
      <c r="F8" s="113"/>
      <c r="G8" s="113"/>
      <c r="H8" s="113"/>
      <c r="I8" s="30" t="s">
        <v>2</v>
      </c>
      <c r="J8" s="30" t="s">
        <v>3</v>
      </c>
      <c r="K8" s="30" t="s">
        <v>2</v>
      </c>
      <c r="L8" s="30" t="s">
        <v>13</v>
      </c>
      <c r="M8" s="113"/>
      <c r="N8" s="113"/>
      <c r="O8" s="47"/>
    </row>
    <row r="9" spans="1:15" s="2" customFormat="1" ht="15.75" customHeight="1">
      <c r="A9" s="5">
        <v>1</v>
      </c>
      <c r="B9" s="33">
        <v>2</v>
      </c>
      <c r="C9" s="33">
        <v>3</v>
      </c>
      <c r="D9" s="4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47"/>
    </row>
    <row r="10" spans="1:15" ht="63.75" customHeight="1">
      <c r="A10" s="24"/>
      <c r="B10" s="6" t="s">
        <v>18</v>
      </c>
      <c r="C10" s="10" t="s">
        <v>20</v>
      </c>
      <c r="D10" s="48">
        <f>SUM(D11:D23)</f>
        <v>31651</v>
      </c>
      <c r="E10" s="48">
        <f>SUM(E11:E23)</f>
        <v>8220.1130429999994</v>
      </c>
      <c r="F10" s="138">
        <f>E10/D10*100</f>
        <v>25.971100575021321</v>
      </c>
      <c r="G10" s="48">
        <f>SUM(G11:G23)</f>
        <v>39.656350000000003</v>
      </c>
      <c r="H10" s="28"/>
      <c r="I10" s="8"/>
      <c r="J10" s="8"/>
      <c r="K10" s="8"/>
      <c r="L10" s="8"/>
      <c r="M10" s="27"/>
      <c r="N10" s="8"/>
    </row>
    <row r="11" spans="1:15" ht="71.25" customHeight="1">
      <c r="A11" s="24">
        <v>1</v>
      </c>
      <c r="B11" s="21" t="s">
        <v>73</v>
      </c>
      <c r="C11" s="7" t="s">
        <v>20</v>
      </c>
      <c r="D11" s="18">
        <v>3000</v>
      </c>
      <c r="E11" s="9">
        <f>D11*25.93%</f>
        <v>777.9</v>
      </c>
      <c r="F11" s="19">
        <f t="shared" ref="F11:F14" si="0">E11/D11*100</f>
        <v>25.929999999999996</v>
      </c>
      <c r="G11" s="20">
        <v>0</v>
      </c>
      <c r="H11" s="121" t="s">
        <v>61</v>
      </c>
      <c r="I11" s="109">
        <v>30</v>
      </c>
      <c r="J11" s="109">
        <v>30</v>
      </c>
      <c r="K11" s="109">
        <v>33</v>
      </c>
      <c r="L11" s="109" t="s">
        <v>55</v>
      </c>
      <c r="M11" s="110" t="s">
        <v>55</v>
      </c>
      <c r="N11" s="110" t="s">
        <v>55</v>
      </c>
      <c r="O11" s="49"/>
    </row>
    <row r="12" spans="1:15" ht="105" customHeight="1">
      <c r="A12" s="24">
        <f>A11+1</f>
        <v>2</v>
      </c>
      <c r="B12" s="21" t="s">
        <v>87</v>
      </c>
      <c r="C12" s="7" t="s">
        <v>20</v>
      </c>
      <c r="D12" s="18">
        <v>1200</v>
      </c>
      <c r="E12" s="9">
        <f>D12*25.93%</f>
        <v>311.15999999999997</v>
      </c>
      <c r="F12" s="19">
        <f t="shared" si="0"/>
        <v>25.929999999999996</v>
      </c>
      <c r="G12" s="20">
        <v>0</v>
      </c>
      <c r="H12" s="121"/>
      <c r="I12" s="109"/>
      <c r="J12" s="109"/>
      <c r="K12" s="109"/>
      <c r="L12" s="109"/>
      <c r="M12" s="111"/>
      <c r="N12" s="111"/>
    </row>
    <row r="13" spans="1:15" ht="165.75" customHeight="1">
      <c r="A13" s="24">
        <f t="shared" ref="A13:A14" si="1">A12+1</f>
        <v>3</v>
      </c>
      <c r="B13" s="50" t="s">
        <v>19</v>
      </c>
      <c r="C13" s="7" t="s">
        <v>20</v>
      </c>
      <c r="D13" s="18">
        <v>1111.0999999999999</v>
      </c>
      <c r="E13" s="9">
        <f>0.34-0.68+D13*25.93%</f>
        <v>287.76822999999996</v>
      </c>
      <c r="F13" s="19">
        <f t="shared" si="0"/>
        <v>25.899399693996937</v>
      </c>
      <c r="G13" s="20">
        <v>0</v>
      </c>
      <c r="H13" s="28" t="s">
        <v>80</v>
      </c>
      <c r="I13" s="27" t="s">
        <v>54</v>
      </c>
      <c r="J13" s="27" t="s">
        <v>54</v>
      </c>
      <c r="K13" s="27" t="s">
        <v>54</v>
      </c>
      <c r="L13" s="27" t="s">
        <v>55</v>
      </c>
      <c r="M13" s="27" t="s">
        <v>55</v>
      </c>
      <c r="N13" s="27" t="s">
        <v>54</v>
      </c>
      <c r="O13" s="49"/>
    </row>
    <row r="14" spans="1:15" s="40" customFormat="1" ht="54" customHeight="1">
      <c r="A14" s="24">
        <f t="shared" si="1"/>
        <v>4</v>
      </c>
      <c r="B14" s="51" t="s">
        <v>88</v>
      </c>
      <c r="C14" s="7" t="s">
        <v>20</v>
      </c>
      <c r="D14" s="25">
        <v>3100</v>
      </c>
      <c r="E14" s="9">
        <f>D14*25.95%</f>
        <v>804.45</v>
      </c>
      <c r="F14" s="73">
        <f t="shared" si="0"/>
        <v>25.95</v>
      </c>
      <c r="G14" s="20">
        <v>0</v>
      </c>
      <c r="H14" s="8" t="s">
        <v>90</v>
      </c>
      <c r="I14" s="27" t="s">
        <v>55</v>
      </c>
      <c r="J14" s="27" t="s">
        <v>55</v>
      </c>
      <c r="K14" s="27">
        <v>1</v>
      </c>
      <c r="L14" s="27" t="s">
        <v>55</v>
      </c>
      <c r="M14" s="27" t="s">
        <v>55</v>
      </c>
      <c r="N14" s="27" t="s">
        <v>55</v>
      </c>
      <c r="O14" s="39"/>
    </row>
    <row r="15" spans="1:15" ht="78.75" customHeight="1">
      <c r="A15" s="24">
        <f t="shared" ref="A15:A16" si="2">A14+1</f>
        <v>5</v>
      </c>
      <c r="B15" s="8" t="s">
        <v>51</v>
      </c>
      <c r="C15" s="7" t="s">
        <v>20</v>
      </c>
      <c r="D15" s="25">
        <v>1400</v>
      </c>
      <c r="E15" s="9">
        <f>D15*25.95%</f>
        <v>363.3</v>
      </c>
      <c r="F15" s="19">
        <f>E15/D15*100</f>
        <v>25.95</v>
      </c>
      <c r="G15" s="20">
        <v>0</v>
      </c>
      <c r="H15" s="80" t="s">
        <v>91</v>
      </c>
      <c r="I15" s="110">
        <v>0.1</v>
      </c>
      <c r="J15" s="110">
        <v>0.1</v>
      </c>
      <c r="K15" s="110">
        <v>0.15</v>
      </c>
      <c r="L15" s="109" t="s">
        <v>55</v>
      </c>
      <c r="M15" s="109" t="s">
        <v>55</v>
      </c>
      <c r="N15" s="110" t="s">
        <v>55</v>
      </c>
    </row>
    <row r="16" spans="1:15" ht="80.25" customHeight="1">
      <c r="A16" s="24">
        <f t="shared" si="2"/>
        <v>6</v>
      </c>
      <c r="B16" s="8" t="s">
        <v>76</v>
      </c>
      <c r="C16" s="7" t="s">
        <v>20</v>
      </c>
      <c r="D16" s="25">
        <v>350</v>
      </c>
      <c r="E16" s="9">
        <f t="shared" ref="E12:E27" si="3">D16*25.987%</f>
        <v>90.954499999999996</v>
      </c>
      <c r="F16" s="19">
        <f>E16/D16*100</f>
        <v>25.986999999999998</v>
      </c>
      <c r="G16" s="20">
        <v>0</v>
      </c>
      <c r="H16" s="81"/>
      <c r="I16" s="111"/>
      <c r="J16" s="111"/>
      <c r="K16" s="111"/>
      <c r="L16" s="109"/>
      <c r="M16" s="109"/>
      <c r="N16" s="111"/>
    </row>
    <row r="17" spans="1:16" ht="101.25" customHeight="1">
      <c r="A17" s="24">
        <f t="shared" ref="A17:A18" si="4">A16+1</f>
        <v>7</v>
      </c>
      <c r="B17" s="8" t="s">
        <v>52</v>
      </c>
      <c r="C17" s="7" t="s">
        <v>20</v>
      </c>
      <c r="D17" s="25">
        <v>589.9</v>
      </c>
      <c r="E17" s="9">
        <f t="shared" si="3"/>
        <v>153.29731299999997</v>
      </c>
      <c r="F17" s="19">
        <f>E17/D17*100</f>
        <v>25.986999999999998</v>
      </c>
      <c r="G17" s="20">
        <v>0</v>
      </c>
      <c r="H17" s="28" t="s">
        <v>92</v>
      </c>
      <c r="I17" s="27">
        <v>29.6</v>
      </c>
      <c r="J17" s="27">
        <v>29.6</v>
      </c>
      <c r="K17" s="27">
        <v>30</v>
      </c>
      <c r="L17" s="27" t="s">
        <v>55</v>
      </c>
      <c r="M17" s="27" t="s">
        <v>55</v>
      </c>
      <c r="N17" s="27" t="s">
        <v>55</v>
      </c>
      <c r="O17" s="49"/>
    </row>
    <row r="18" spans="1:16" ht="57.75" customHeight="1">
      <c r="A18" s="24">
        <f t="shared" si="4"/>
        <v>8</v>
      </c>
      <c r="B18" s="22" t="s">
        <v>93</v>
      </c>
      <c r="C18" s="7" t="s">
        <v>20</v>
      </c>
      <c r="D18" s="18">
        <v>3000</v>
      </c>
      <c r="E18" s="9">
        <f t="shared" si="3"/>
        <v>779.61</v>
      </c>
      <c r="F18" s="73">
        <f>E18/D18*100</f>
        <v>25.986999999999998</v>
      </c>
      <c r="G18" s="20">
        <v>0</v>
      </c>
      <c r="H18" s="80" t="s">
        <v>98</v>
      </c>
      <c r="I18" s="110">
        <v>119</v>
      </c>
      <c r="J18" s="110">
        <v>119</v>
      </c>
      <c r="K18" s="110">
        <v>150</v>
      </c>
      <c r="L18" s="110" t="s">
        <v>55</v>
      </c>
      <c r="M18" s="122" t="s">
        <v>55</v>
      </c>
      <c r="N18" s="110" t="s">
        <v>55</v>
      </c>
      <c r="O18" s="49"/>
    </row>
    <row r="19" spans="1:16" ht="71.25" customHeight="1">
      <c r="A19" s="24">
        <f>A18+1</f>
        <v>9</v>
      </c>
      <c r="B19" s="8" t="s">
        <v>89</v>
      </c>
      <c r="C19" s="7" t="s">
        <v>20</v>
      </c>
      <c r="D19" s="25">
        <v>1100</v>
      </c>
      <c r="E19" s="9">
        <f t="shared" si="3"/>
        <v>285.85699999999997</v>
      </c>
      <c r="F19" s="19">
        <f t="shared" ref="F19:F26" si="5">E19/D19*100</f>
        <v>25.986999999999998</v>
      </c>
      <c r="G19" s="20">
        <v>0</v>
      </c>
      <c r="H19" s="100"/>
      <c r="I19" s="118"/>
      <c r="J19" s="118"/>
      <c r="K19" s="118"/>
      <c r="L19" s="118"/>
      <c r="M19" s="123"/>
      <c r="N19" s="118"/>
      <c r="O19" s="49"/>
    </row>
    <row r="20" spans="1:16" ht="53.25" customHeight="1">
      <c r="A20" s="24">
        <f t="shared" ref="A20:A23" si="6">A19+1</f>
        <v>10</v>
      </c>
      <c r="B20" s="52" t="s">
        <v>94</v>
      </c>
      <c r="C20" s="7" t="s">
        <v>20</v>
      </c>
      <c r="D20" s="25">
        <v>10000</v>
      </c>
      <c r="E20" s="9">
        <f t="shared" si="3"/>
        <v>2598.6999999999998</v>
      </c>
      <c r="F20" s="19">
        <f t="shared" si="5"/>
        <v>25.986999999999998</v>
      </c>
      <c r="G20" s="20">
        <v>0</v>
      </c>
      <c r="H20" s="100"/>
      <c r="I20" s="118"/>
      <c r="J20" s="118"/>
      <c r="K20" s="118"/>
      <c r="L20" s="118"/>
      <c r="M20" s="123"/>
      <c r="N20" s="118"/>
      <c r="O20" s="49"/>
      <c r="P20" s="41"/>
    </row>
    <row r="21" spans="1:16" ht="80.25" customHeight="1">
      <c r="A21" s="24">
        <f t="shared" si="6"/>
        <v>11</v>
      </c>
      <c r="B21" s="53" t="s">
        <v>95</v>
      </c>
      <c r="C21" s="7" t="s">
        <v>20</v>
      </c>
      <c r="D21" s="25">
        <v>5000</v>
      </c>
      <c r="E21" s="9">
        <f t="shared" si="3"/>
        <v>1299.3499999999999</v>
      </c>
      <c r="F21" s="19">
        <f t="shared" si="5"/>
        <v>25.986999999999998</v>
      </c>
      <c r="G21" s="20">
        <v>0</v>
      </c>
      <c r="H21" s="100"/>
      <c r="I21" s="118"/>
      <c r="J21" s="118"/>
      <c r="K21" s="118"/>
      <c r="L21" s="118"/>
      <c r="M21" s="123"/>
      <c r="N21" s="118"/>
      <c r="O21" s="49"/>
    </row>
    <row r="22" spans="1:16" ht="103.5" customHeight="1">
      <c r="A22" s="24">
        <f t="shared" si="6"/>
        <v>12</v>
      </c>
      <c r="B22" s="52" t="s">
        <v>96</v>
      </c>
      <c r="C22" s="7" t="s">
        <v>20</v>
      </c>
      <c r="D22" s="25">
        <v>500</v>
      </c>
      <c r="E22" s="9">
        <f t="shared" si="3"/>
        <v>129.935</v>
      </c>
      <c r="F22" s="73">
        <f t="shared" si="5"/>
        <v>25.986999999999998</v>
      </c>
      <c r="G22" s="17">
        <v>39.656350000000003</v>
      </c>
      <c r="H22" s="100"/>
      <c r="I22" s="118"/>
      <c r="J22" s="118"/>
      <c r="K22" s="118"/>
      <c r="L22" s="118"/>
      <c r="M22" s="123"/>
      <c r="N22" s="118"/>
      <c r="O22" s="49"/>
    </row>
    <row r="23" spans="1:16" ht="47.25">
      <c r="A23" s="24">
        <f t="shared" si="6"/>
        <v>13</v>
      </c>
      <c r="B23" s="52" t="s">
        <v>97</v>
      </c>
      <c r="C23" s="7" t="s">
        <v>20</v>
      </c>
      <c r="D23" s="25">
        <v>1300</v>
      </c>
      <c r="E23" s="9">
        <f t="shared" si="3"/>
        <v>337.83099999999996</v>
      </c>
      <c r="F23" s="19">
        <f t="shared" si="5"/>
        <v>25.986999999999998</v>
      </c>
      <c r="G23" s="20">
        <v>0</v>
      </c>
      <c r="H23" s="81"/>
      <c r="I23" s="111"/>
      <c r="J23" s="111"/>
      <c r="K23" s="111"/>
      <c r="L23" s="111"/>
      <c r="M23" s="124"/>
      <c r="N23" s="111"/>
      <c r="O23" s="49"/>
    </row>
    <row r="24" spans="1:16" ht="78.75">
      <c r="A24" s="24"/>
      <c r="B24" s="6" t="s">
        <v>22</v>
      </c>
      <c r="C24" s="10" t="s">
        <v>20</v>
      </c>
      <c r="D24" s="48">
        <f>SUM(D25:D27)</f>
        <v>19468.099999999999</v>
      </c>
      <c r="E24" s="54">
        <f>SUM(E25:E27)</f>
        <v>5058.1251470000007</v>
      </c>
      <c r="F24" s="55">
        <f t="shared" si="5"/>
        <v>25.981606561503185</v>
      </c>
      <c r="G24" s="54">
        <f>SUM(G25:G27)</f>
        <v>0</v>
      </c>
      <c r="H24" s="28"/>
      <c r="I24" s="27"/>
      <c r="J24" s="27"/>
      <c r="K24" s="27"/>
      <c r="L24" s="27"/>
      <c r="M24" s="27"/>
      <c r="N24" s="27"/>
    </row>
    <row r="25" spans="1:16" ht="63.75" customHeight="1">
      <c r="A25" s="24">
        <v>1</v>
      </c>
      <c r="B25" s="8" t="s">
        <v>99</v>
      </c>
      <c r="C25" s="7" t="s">
        <v>20</v>
      </c>
      <c r="D25" s="18">
        <v>989.4</v>
      </c>
      <c r="E25" s="9">
        <f t="shared" si="3"/>
        <v>257.11537799999996</v>
      </c>
      <c r="F25" s="19">
        <f t="shared" si="5"/>
        <v>25.986999999999998</v>
      </c>
      <c r="G25" s="20">
        <v>0</v>
      </c>
      <c r="H25" s="129" t="s">
        <v>100</v>
      </c>
      <c r="I25" s="128">
        <v>14</v>
      </c>
      <c r="J25" s="128">
        <v>14</v>
      </c>
      <c r="K25" s="128">
        <v>16</v>
      </c>
      <c r="L25" s="110" t="s">
        <v>55</v>
      </c>
      <c r="M25" s="122" t="s">
        <v>55</v>
      </c>
      <c r="N25" s="109" t="s">
        <v>55</v>
      </c>
      <c r="O25" s="49"/>
      <c r="P25" s="41"/>
    </row>
    <row r="26" spans="1:16" ht="192" customHeight="1">
      <c r="A26" s="24">
        <f>A25+1</f>
        <v>2</v>
      </c>
      <c r="B26" s="56" t="s">
        <v>101</v>
      </c>
      <c r="C26" s="7" t="s">
        <v>20</v>
      </c>
      <c r="D26" s="18">
        <v>3478.7</v>
      </c>
      <c r="E26" s="9">
        <f t="shared" si="3"/>
        <v>904.00976899999989</v>
      </c>
      <c r="F26" s="19">
        <f t="shared" si="5"/>
        <v>25.986999999999998</v>
      </c>
      <c r="G26" s="20">
        <v>0</v>
      </c>
      <c r="H26" s="130"/>
      <c r="I26" s="128"/>
      <c r="J26" s="128"/>
      <c r="K26" s="128"/>
      <c r="L26" s="111"/>
      <c r="M26" s="124"/>
      <c r="N26" s="109"/>
      <c r="O26" s="49"/>
      <c r="P26" s="41"/>
    </row>
    <row r="27" spans="1:16" ht="111" customHeight="1">
      <c r="A27" s="24">
        <f>A26+1</f>
        <v>3</v>
      </c>
      <c r="B27" s="56" t="s">
        <v>102</v>
      </c>
      <c r="C27" s="7" t="s">
        <v>20</v>
      </c>
      <c r="D27" s="18">
        <v>15000</v>
      </c>
      <c r="E27" s="9">
        <f>D27*25.98%</f>
        <v>3897.0000000000005</v>
      </c>
      <c r="F27" s="19">
        <f t="shared" ref="F27" si="7">E27/D27*100</f>
        <v>25.980000000000004</v>
      </c>
      <c r="G27" s="20">
        <v>0</v>
      </c>
      <c r="H27" s="57" t="s">
        <v>103</v>
      </c>
      <c r="I27" s="27" t="s">
        <v>55</v>
      </c>
      <c r="J27" s="27" t="s">
        <v>55</v>
      </c>
      <c r="K27" s="58">
        <v>101</v>
      </c>
      <c r="L27" s="27" t="s">
        <v>55</v>
      </c>
      <c r="M27" s="26" t="s">
        <v>55</v>
      </c>
      <c r="N27" s="27" t="s">
        <v>55</v>
      </c>
    </row>
    <row r="28" spans="1:16" ht="69.75" customHeight="1">
      <c r="A28" s="24"/>
      <c r="B28" s="6" t="s">
        <v>23</v>
      </c>
      <c r="C28" s="10" t="s">
        <v>20</v>
      </c>
      <c r="D28" s="11">
        <f>SUM(D29:D48)</f>
        <v>50000</v>
      </c>
      <c r="E28" s="11">
        <f>SUM(E29:E48)</f>
        <v>0</v>
      </c>
      <c r="F28" s="61">
        <f>E28/D28*100</f>
        <v>0</v>
      </c>
      <c r="G28" s="11">
        <f>SUM(G29:G48)</f>
        <v>0</v>
      </c>
      <c r="H28" s="28"/>
      <c r="I28" s="27"/>
      <c r="J28" s="27"/>
      <c r="K28" s="27"/>
      <c r="L28" s="27"/>
      <c r="M28" s="27"/>
      <c r="N28" s="27"/>
    </row>
    <row r="29" spans="1:16" ht="102" customHeight="1">
      <c r="A29" s="24">
        <v>1</v>
      </c>
      <c r="B29" s="22" t="s">
        <v>24</v>
      </c>
      <c r="C29" s="7" t="s">
        <v>20</v>
      </c>
      <c r="D29" s="25">
        <v>1500</v>
      </c>
      <c r="E29" s="20">
        <v>0</v>
      </c>
      <c r="F29" s="19">
        <v>0</v>
      </c>
      <c r="G29" s="20">
        <v>0</v>
      </c>
      <c r="H29" s="121" t="s">
        <v>62</v>
      </c>
      <c r="I29" s="109">
        <v>14</v>
      </c>
      <c r="J29" s="109">
        <v>14</v>
      </c>
      <c r="K29" s="109">
        <v>16</v>
      </c>
      <c r="L29" s="110" t="s">
        <v>55</v>
      </c>
      <c r="M29" s="122" t="s">
        <v>55</v>
      </c>
      <c r="N29" s="109">
        <v>18</v>
      </c>
      <c r="O29" s="49"/>
    </row>
    <row r="30" spans="1:16" ht="69.75" customHeight="1">
      <c r="A30" s="24">
        <f t="shared" ref="A30:A39" si="8">A29+1</f>
        <v>2</v>
      </c>
      <c r="B30" s="22" t="s">
        <v>25</v>
      </c>
      <c r="C30" s="7" t="s">
        <v>20</v>
      </c>
      <c r="D30" s="25">
        <v>1000</v>
      </c>
      <c r="E30" s="20">
        <v>0</v>
      </c>
      <c r="F30" s="19">
        <v>0</v>
      </c>
      <c r="G30" s="20">
        <v>0</v>
      </c>
      <c r="H30" s="121"/>
      <c r="I30" s="109"/>
      <c r="J30" s="109"/>
      <c r="K30" s="109"/>
      <c r="L30" s="118"/>
      <c r="M30" s="123"/>
      <c r="N30" s="109"/>
    </row>
    <row r="31" spans="1:16" ht="102" customHeight="1">
      <c r="A31" s="24">
        <f t="shared" si="8"/>
        <v>3</v>
      </c>
      <c r="B31" s="22" t="s">
        <v>26</v>
      </c>
      <c r="C31" s="7" t="s">
        <v>20</v>
      </c>
      <c r="D31" s="25">
        <v>2200</v>
      </c>
      <c r="E31" s="20">
        <v>0</v>
      </c>
      <c r="F31" s="19">
        <v>0</v>
      </c>
      <c r="G31" s="20">
        <v>0</v>
      </c>
      <c r="H31" s="121"/>
      <c r="I31" s="109"/>
      <c r="J31" s="109"/>
      <c r="K31" s="109"/>
      <c r="L31" s="118"/>
      <c r="M31" s="123"/>
      <c r="N31" s="109"/>
    </row>
    <row r="32" spans="1:16" ht="56.25" customHeight="1">
      <c r="A32" s="24">
        <f>A31+1</f>
        <v>4</v>
      </c>
      <c r="B32" s="22" t="s">
        <v>27</v>
      </c>
      <c r="C32" s="7" t="s">
        <v>20</v>
      </c>
      <c r="D32" s="25">
        <v>2700</v>
      </c>
      <c r="E32" s="20">
        <v>0</v>
      </c>
      <c r="F32" s="19">
        <v>0</v>
      </c>
      <c r="G32" s="20">
        <v>0</v>
      </c>
      <c r="H32" s="121"/>
      <c r="I32" s="109"/>
      <c r="J32" s="109"/>
      <c r="K32" s="109"/>
      <c r="L32" s="118"/>
      <c r="M32" s="123"/>
      <c r="N32" s="109"/>
    </row>
    <row r="33" spans="1:15" ht="105" customHeight="1">
      <c r="A33" s="24">
        <f t="shared" si="8"/>
        <v>5</v>
      </c>
      <c r="B33" s="22" t="s">
        <v>28</v>
      </c>
      <c r="C33" s="7" t="s">
        <v>20</v>
      </c>
      <c r="D33" s="25">
        <v>500</v>
      </c>
      <c r="E33" s="20">
        <v>0</v>
      </c>
      <c r="F33" s="19">
        <v>0</v>
      </c>
      <c r="G33" s="20">
        <v>0</v>
      </c>
      <c r="H33" s="121"/>
      <c r="I33" s="109"/>
      <c r="J33" s="109"/>
      <c r="K33" s="109"/>
      <c r="L33" s="118"/>
      <c r="M33" s="123"/>
      <c r="N33" s="109"/>
    </row>
    <row r="34" spans="1:15" ht="87.75" customHeight="1">
      <c r="A34" s="24">
        <f>A33+1</f>
        <v>6</v>
      </c>
      <c r="B34" s="22" t="s">
        <v>29</v>
      </c>
      <c r="C34" s="7" t="s">
        <v>20</v>
      </c>
      <c r="D34" s="25">
        <v>400</v>
      </c>
      <c r="E34" s="20">
        <v>0</v>
      </c>
      <c r="F34" s="19">
        <v>0</v>
      </c>
      <c r="G34" s="20">
        <v>0</v>
      </c>
      <c r="H34" s="121"/>
      <c r="I34" s="109"/>
      <c r="J34" s="109"/>
      <c r="K34" s="109"/>
      <c r="L34" s="118"/>
      <c r="M34" s="123"/>
      <c r="N34" s="109"/>
    </row>
    <row r="35" spans="1:15" ht="132" customHeight="1">
      <c r="A35" s="24">
        <f t="shared" si="8"/>
        <v>7</v>
      </c>
      <c r="B35" s="22" t="s">
        <v>30</v>
      </c>
      <c r="C35" s="7" t="s">
        <v>20</v>
      </c>
      <c r="D35" s="25">
        <v>1500</v>
      </c>
      <c r="E35" s="20">
        <v>0</v>
      </c>
      <c r="F35" s="19">
        <v>0</v>
      </c>
      <c r="G35" s="20">
        <v>0</v>
      </c>
      <c r="H35" s="121"/>
      <c r="I35" s="109"/>
      <c r="J35" s="109"/>
      <c r="K35" s="109"/>
      <c r="L35" s="118"/>
      <c r="M35" s="123"/>
      <c r="N35" s="109"/>
    </row>
    <row r="36" spans="1:15" ht="70.5" customHeight="1">
      <c r="A36" s="24">
        <f t="shared" si="8"/>
        <v>8</v>
      </c>
      <c r="B36" s="22" t="s">
        <v>31</v>
      </c>
      <c r="C36" s="7" t="s">
        <v>20</v>
      </c>
      <c r="D36" s="25">
        <v>1000</v>
      </c>
      <c r="E36" s="20">
        <v>0</v>
      </c>
      <c r="F36" s="19">
        <v>0</v>
      </c>
      <c r="G36" s="20">
        <v>0</v>
      </c>
      <c r="H36" s="121"/>
      <c r="I36" s="109"/>
      <c r="J36" s="109"/>
      <c r="K36" s="109"/>
      <c r="L36" s="111"/>
      <c r="M36" s="124"/>
      <c r="N36" s="109"/>
    </row>
    <row r="37" spans="1:15" ht="32.25" customHeight="1">
      <c r="A37" s="24">
        <f t="shared" si="8"/>
        <v>9</v>
      </c>
      <c r="B37" s="22" t="s">
        <v>32</v>
      </c>
      <c r="C37" s="7" t="s">
        <v>20</v>
      </c>
      <c r="D37" s="25">
        <v>700</v>
      </c>
      <c r="E37" s="20">
        <v>0</v>
      </c>
      <c r="F37" s="19">
        <v>0</v>
      </c>
      <c r="G37" s="20">
        <v>0</v>
      </c>
      <c r="H37" s="28" t="s">
        <v>63</v>
      </c>
      <c r="I37" s="27">
        <v>4</v>
      </c>
      <c r="J37" s="27">
        <v>4</v>
      </c>
      <c r="K37" s="27">
        <v>4</v>
      </c>
      <c r="L37" s="27" t="s">
        <v>55</v>
      </c>
      <c r="M37" s="27" t="s">
        <v>55</v>
      </c>
      <c r="N37" s="27">
        <v>4</v>
      </c>
      <c r="O37" s="49"/>
    </row>
    <row r="38" spans="1:15" ht="87" customHeight="1">
      <c r="A38" s="24">
        <f t="shared" si="8"/>
        <v>10</v>
      </c>
      <c r="B38" s="22" t="s">
        <v>33</v>
      </c>
      <c r="C38" s="7" t="s">
        <v>20</v>
      </c>
      <c r="D38" s="25">
        <v>2500</v>
      </c>
      <c r="E38" s="20">
        <v>0</v>
      </c>
      <c r="F38" s="19">
        <v>0</v>
      </c>
      <c r="G38" s="20">
        <v>0</v>
      </c>
      <c r="H38" s="121" t="s">
        <v>64</v>
      </c>
      <c r="I38" s="109">
        <v>4</v>
      </c>
      <c r="J38" s="109">
        <v>5</v>
      </c>
      <c r="K38" s="109">
        <v>4</v>
      </c>
      <c r="L38" s="110" t="s">
        <v>55</v>
      </c>
      <c r="M38" s="122" t="s">
        <v>55</v>
      </c>
      <c r="N38" s="109">
        <v>4</v>
      </c>
      <c r="O38" s="49"/>
    </row>
    <row r="39" spans="1:15" ht="81.75" customHeight="1">
      <c r="A39" s="24">
        <f t="shared" si="8"/>
        <v>11</v>
      </c>
      <c r="B39" s="22" t="s">
        <v>104</v>
      </c>
      <c r="C39" s="7" t="s">
        <v>20</v>
      </c>
      <c r="D39" s="25">
        <v>5000</v>
      </c>
      <c r="E39" s="20">
        <v>0</v>
      </c>
      <c r="F39" s="19">
        <v>0</v>
      </c>
      <c r="G39" s="20">
        <v>0</v>
      </c>
      <c r="H39" s="121"/>
      <c r="I39" s="109"/>
      <c r="J39" s="109"/>
      <c r="K39" s="109"/>
      <c r="L39" s="111"/>
      <c r="M39" s="124"/>
      <c r="N39" s="109"/>
    </row>
    <row r="40" spans="1:15" ht="56.25" customHeight="1">
      <c r="A40" s="24">
        <f>A39+1</f>
        <v>12</v>
      </c>
      <c r="B40" s="22" t="s">
        <v>34</v>
      </c>
      <c r="C40" s="7" t="s">
        <v>20</v>
      </c>
      <c r="D40" s="25">
        <v>3000</v>
      </c>
      <c r="E40" s="20">
        <v>0</v>
      </c>
      <c r="F40" s="19">
        <v>0</v>
      </c>
      <c r="G40" s="20">
        <v>0</v>
      </c>
      <c r="H40" s="80" t="s">
        <v>70</v>
      </c>
      <c r="I40" s="110">
        <v>39</v>
      </c>
      <c r="J40" s="110">
        <v>39</v>
      </c>
      <c r="K40" s="110">
        <v>42</v>
      </c>
      <c r="L40" s="110" t="s">
        <v>55</v>
      </c>
      <c r="M40" s="122" t="s">
        <v>55</v>
      </c>
      <c r="N40" s="110">
        <v>43</v>
      </c>
    </row>
    <row r="41" spans="1:15" ht="120.75" customHeight="1">
      <c r="A41" s="24">
        <f>A40+1</f>
        <v>13</v>
      </c>
      <c r="B41" s="62" t="s">
        <v>105</v>
      </c>
      <c r="C41" s="7" t="s">
        <v>20</v>
      </c>
      <c r="D41" s="25">
        <v>3300</v>
      </c>
      <c r="E41" s="20">
        <v>0</v>
      </c>
      <c r="F41" s="19">
        <v>0</v>
      </c>
      <c r="G41" s="20">
        <v>0</v>
      </c>
      <c r="H41" s="100"/>
      <c r="I41" s="118"/>
      <c r="J41" s="118"/>
      <c r="K41" s="118"/>
      <c r="L41" s="118"/>
      <c r="M41" s="123"/>
      <c r="N41" s="118"/>
    </row>
    <row r="42" spans="1:15" ht="111" customHeight="1">
      <c r="A42" s="24">
        <f>A41+1</f>
        <v>14</v>
      </c>
      <c r="B42" s="62" t="s">
        <v>106</v>
      </c>
      <c r="C42" s="7" t="s">
        <v>20</v>
      </c>
      <c r="D42" s="25">
        <v>3300</v>
      </c>
      <c r="E42" s="20">
        <v>0</v>
      </c>
      <c r="F42" s="19">
        <v>0</v>
      </c>
      <c r="G42" s="20">
        <v>0</v>
      </c>
      <c r="H42" s="100"/>
      <c r="I42" s="118"/>
      <c r="J42" s="118"/>
      <c r="K42" s="118"/>
      <c r="L42" s="118"/>
      <c r="M42" s="123"/>
      <c r="N42" s="118"/>
      <c r="O42" s="49"/>
    </row>
    <row r="43" spans="1:15" ht="98.25" customHeight="1">
      <c r="A43" s="24">
        <f t="shared" ref="A43:A48" si="9">A42+1</f>
        <v>15</v>
      </c>
      <c r="B43" s="22" t="s">
        <v>74</v>
      </c>
      <c r="C43" s="7" t="s">
        <v>20</v>
      </c>
      <c r="D43" s="25">
        <v>2200</v>
      </c>
      <c r="E43" s="20">
        <v>0</v>
      </c>
      <c r="F43" s="19">
        <v>0</v>
      </c>
      <c r="G43" s="20">
        <v>0</v>
      </c>
      <c r="H43" s="81"/>
      <c r="I43" s="111"/>
      <c r="J43" s="111"/>
      <c r="K43" s="111"/>
      <c r="L43" s="111"/>
      <c r="M43" s="124"/>
      <c r="N43" s="111"/>
      <c r="O43" s="49"/>
    </row>
    <row r="44" spans="1:15" ht="177.75" customHeight="1">
      <c r="A44" s="24">
        <f t="shared" si="9"/>
        <v>16</v>
      </c>
      <c r="B44" s="22" t="s">
        <v>35</v>
      </c>
      <c r="C44" s="7" t="s">
        <v>20</v>
      </c>
      <c r="D44" s="25">
        <v>1500</v>
      </c>
      <c r="E44" s="20">
        <v>0</v>
      </c>
      <c r="F44" s="19">
        <v>0</v>
      </c>
      <c r="G44" s="20">
        <v>0</v>
      </c>
      <c r="H44" s="28" t="s">
        <v>79</v>
      </c>
      <c r="I44" s="27">
        <v>30</v>
      </c>
      <c r="J44" s="27">
        <v>30</v>
      </c>
      <c r="K44" s="27">
        <v>32</v>
      </c>
      <c r="L44" s="27" t="s">
        <v>55</v>
      </c>
      <c r="M44" s="27" t="s">
        <v>55</v>
      </c>
      <c r="N44" s="27">
        <v>33</v>
      </c>
      <c r="O44" s="49"/>
    </row>
    <row r="45" spans="1:15" ht="101.25" customHeight="1">
      <c r="A45" s="24">
        <f t="shared" si="9"/>
        <v>17</v>
      </c>
      <c r="B45" s="22" t="s">
        <v>107</v>
      </c>
      <c r="C45" s="7" t="s">
        <v>20</v>
      </c>
      <c r="D45" s="25">
        <v>7467</v>
      </c>
      <c r="E45" s="20">
        <v>0</v>
      </c>
      <c r="F45" s="19">
        <v>0</v>
      </c>
      <c r="G45" s="20">
        <v>0</v>
      </c>
      <c r="H45" s="80" t="s">
        <v>65</v>
      </c>
      <c r="I45" s="110">
        <v>39.9</v>
      </c>
      <c r="J45" s="110">
        <v>40</v>
      </c>
      <c r="K45" s="110">
        <v>40.200000000000003</v>
      </c>
      <c r="L45" s="110" t="s">
        <v>55</v>
      </c>
      <c r="M45" s="122" t="s">
        <v>55</v>
      </c>
      <c r="N45" s="110">
        <v>40.4</v>
      </c>
      <c r="O45" s="49"/>
    </row>
    <row r="46" spans="1:15" ht="80.25" customHeight="1">
      <c r="A46" s="24">
        <f t="shared" si="9"/>
        <v>18</v>
      </c>
      <c r="B46" s="22" t="s">
        <v>108</v>
      </c>
      <c r="C46" s="7" t="s">
        <v>20</v>
      </c>
      <c r="D46" s="25">
        <v>2233</v>
      </c>
      <c r="E46" s="20">
        <v>0</v>
      </c>
      <c r="F46" s="19">
        <v>0</v>
      </c>
      <c r="G46" s="20">
        <v>0</v>
      </c>
      <c r="H46" s="100"/>
      <c r="I46" s="118"/>
      <c r="J46" s="118"/>
      <c r="K46" s="118"/>
      <c r="L46" s="118"/>
      <c r="M46" s="123"/>
      <c r="N46" s="118"/>
      <c r="O46" s="49"/>
    </row>
    <row r="47" spans="1:15" ht="56.25" customHeight="1">
      <c r="A47" s="24">
        <f t="shared" si="9"/>
        <v>19</v>
      </c>
      <c r="B47" s="22" t="s">
        <v>109</v>
      </c>
      <c r="C47" s="7" t="s">
        <v>20</v>
      </c>
      <c r="D47" s="25">
        <v>6000</v>
      </c>
      <c r="E47" s="20">
        <v>0</v>
      </c>
      <c r="F47" s="19">
        <v>0</v>
      </c>
      <c r="G47" s="20">
        <v>0</v>
      </c>
      <c r="H47" s="100"/>
      <c r="I47" s="118"/>
      <c r="J47" s="118"/>
      <c r="K47" s="118"/>
      <c r="L47" s="118"/>
      <c r="M47" s="123"/>
      <c r="N47" s="118"/>
    </row>
    <row r="48" spans="1:15" ht="102" customHeight="1">
      <c r="A48" s="24">
        <f t="shared" si="9"/>
        <v>20</v>
      </c>
      <c r="B48" s="22" t="s">
        <v>110</v>
      </c>
      <c r="C48" s="7" t="s">
        <v>20</v>
      </c>
      <c r="D48" s="25">
        <v>2000</v>
      </c>
      <c r="E48" s="20">
        <v>0</v>
      </c>
      <c r="F48" s="19">
        <v>0</v>
      </c>
      <c r="G48" s="20">
        <v>0</v>
      </c>
      <c r="H48" s="81"/>
      <c r="I48" s="111"/>
      <c r="J48" s="111"/>
      <c r="K48" s="111"/>
      <c r="L48" s="111"/>
      <c r="M48" s="124"/>
      <c r="N48" s="111"/>
    </row>
    <row r="49" spans="1:16" ht="30" customHeight="1">
      <c r="A49" s="108"/>
      <c r="B49" s="104" t="s">
        <v>36</v>
      </c>
      <c r="C49" s="10" t="s">
        <v>39</v>
      </c>
      <c r="D49" s="11">
        <f>D50+D51</f>
        <v>31905.4</v>
      </c>
      <c r="E49" s="36">
        <f>E50+E51</f>
        <v>125</v>
      </c>
      <c r="F49" s="139">
        <f>E49/D49*100</f>
        <v>0.39178320911193709</v>
      </c>
      <c r="G49" s="11">
        <f>G50+G51</f>
        <v>0</v>
      </c>
      <c r="H49" s="28"/>
      <c r="I49" s="27"/>
      <c r="J49" s="27"/>
      <c r="K49" s="27"/>
      <c r="L49" s="27"/>
      <c r="M49" s="27"/>
      <c r="N49" s="27"/>
    </row>
    <row r="50" spans="1:16" ht="47.25" customHeight="1">
      <c r="A50" s="108"/>
      <c r="B50" s="104"/>
      <c r="C50" s="10" t="s">
        <v>38</v>
      </c>
      <c r="D50" s="11">
        <f t="shared" ref="D50:G52" si="10">D52</f>
        <v>31405.4</v>
      </c>
      <c r="E50" s="11">
        <f t="shared" si="10"/>
        <v>0</v>
      </c>
      <c r="F50" s="139">
        <f>E50/D50*100</f>
        <v>0</v>
      </c>
      <c r="G50" s="11">
        <f t="shared" si="10"/>
        <v>0</v>
      </c>
      <c r="H50" s="28"/>
      <c r="I50" s="27"/>
      <c r="J50" s="27"/>
      <c r="K50" s="27"/>
      <c r="L50" s="27"/>
      <c r="M50" s="27"/>
      <c r="N50" s="27"/>
    </row>
    <row r="51" spans="1:16" ht="47.25">
      <c r="A51" s="108"/>
      <c r="B51" s="104"/>
      <c r="C51" s="10" t="s">
        <v>20</v>
      </c>
      <c r="D51" s="11">
        <f>SUM(D55)</f>
        <v>500</v>
      </c>
      <c r="E51" s="11">
        <f>SUM(E55)</f>
        <v>125</v>
      </c>
      <c r="F51" s="140">
        <f>E51/D51*100</f>
        <v>25</v>
      </c>
      <c r="G51" s="11">
        <f>G55</f>
        <v>0</v>
      </c>
      <c r="H51" s="28"/>
      <c r="I51" s="27"/>
      <c r="J51" s="27"/>
      <c r="K51" s="27"/>
      <c r="L51" s="27"/>
      <c r="M51" s="27"/>
      <c r="N51" s="27"/>
    </row>
    <row r="52" spans="1:16" ht="83.25" customHeight="1">
      <c r="A52" s="97">
        <v>1</v>
      </c>
      <c r="B52" s="131" t="s">
        <v>37</v>
      </c>
      <c r="C52" s="78" t="s">
        <v>38</v>
      </c>
      <c r="D52" s="76">
        <v>31405.4</v>
      </c>
      <c r="E52" s="91">
        <f t="shared" si="10"/>
        <v>0</v>
      </c>
      <c r="F52" s="91">
        <f>E52/D52*100</f>
        <v>0</v>
      </c>
      <c r="G52" s="91">
        <f t="shared" si="10"/>
        <v>0</v>
      </c>
      <c r="H52" s="28" t="s">
        <v>81</v>
      </c>
      <c r="I52" s="27">
        <v>86</v>
      </c>
      <c r="J52" s="27">
        <v>86</v>
      </c>
      <c r="K52" s="27">
        <v>88</v>
      </c>
      <c r="L52" s="27" t="s">
        <v>55</v>
      </c>
      <c r="M52" s="26" t="s">
        <v>55</v>
      </c>
      <c r="N52" s="27">
        <v>90</v>
      </c>
      <c r="O52" s="49"/>
    </row>
    <row r="53" spans="1:16" ht="177.75" customHeight="1">
      <c r="A53" s="98"/>
      <c r="B53" s="132"/>
      <c r="C53" s="96"/>
      <c r="D53" s="83"/>
      <c r="E53" s="134"/>
      <c r="F53" s="134"/>
      <c r="G53" s="134"/>
      <c r="H53" s="28" t="s">
        <v>111</v>
      </c>
      <c r="I53" s="27">
        <v>93</v>
      </c>
      <c r="J53" s="27">
        <v>93</v>
      </c>
      <c r="K53" s="27">
        <v>94</v>
      </c>
      <c r="L53" s="27" t="s">
        <v>55</v>
      </c>
      <c r="M53" s="26" t="s">
        <v>55</v>
      </c>
      <c r="N53" s="27">
        <v>95</v>
      </c>
      <c r="O53" s="49"/>
      <c r="P53" s="41"/>
    </row>
    <row r="54" spans="1:16" ht="160.5" customHeight="1">
      <c r="A54" s="99"/>
      <c r="B54" s="133"/>
      <c r="C54" s="79"/>
      <c r="D54" s="77"/>
      <c r="E54" s="92"/>
      <c r="F54" s="92"/>
      <c r="G54" s="92"/>
      <c r="H54" s="28" t="s">
        <v>82</v>
      </c>
      <c r="I54" s="27">
        <v>104</v>
      </c>
      <c r="J54" s="27">
        <v>104.15</v>
      </c>
      <c r="K54" s="27">
        <v>94</v>
      </c>
      <c r="L54" s="27" t="s">
        <v>55</v>
      </c>
      <c r="M54" s="26" t="s">
        <v>55</v>
      </c>
      <c r="N54" s="27">
        <v>94</v>
      </c>
      <c r="O54" s="49"/>
    </row>
    <row r="55" spans="1:16" s="40" customFormat="1" ht="109.5" customHeight="1">
      <c r="A55" s="24">
        <v>2</v>
      </c>
      <c r="B55" s="59" t="s">
        <v>112</v>
      </c>
      <c r="C55" s="7" t="s">
        <v>20</v>
      </c>
      <c r="D55" s="38">
        <v>500</v>
      </c>
      <c r="E55" s="20">
        <f>D55*25%</f>
        <v>125</v>
      </c>
      <c r="F55" s="19">
        <f>E55/D55*100</f>
        <v>25</v>
      </c>
      <c r="G55" s="20">
        <v>0</v>
      </c>
      <c r="H55" s="28" t="s">
        <v>113</v>
      </c>
      <c r="I55" s="27">
        <v>2.9999999999999997E-4</v>
      </c>
      <c r="J55" s="27">
        <v>2.9999999999999997E-4</v>
      </c>
      <c r="K55" s="27"/>
      <c r="L55" s="27" t="s">
        <v>55</v>
      </c>
      <c r="M55" s="26" t="s">
        <v>55</v>
      </c>
      <c r="N55" s="27"/>
      <c r="O55" s="49"/>
    </row>
    <row r="56" spans="1:16" ht="49.5" customHeight="1">
      <c r="A56" s="31"/>
      <c r="B56" s="6" t="s">
        <v>40</v>
      </c>
      <c r="C56" s="10" t="s">
        <v>20</v>
      </c>
      <c r="D56" s="11">
        <f>SUM(D57:D64)</f>
        <v>22689.599999999999</v>
      </c>
      <c r="E56" s="11">
        <f>SUM(E57:E64)</f>
        <v>4536.92</v>
      </c>
      <c r="F56" s="61">
        <f>E56/D56*100</f>
        <v>19.995592694450323</v>
      </c>
      <c r="G56" s="11">
        <f>SUM(G57:G64)</f>
        <v>1704.76</v>
      </c>
      <c r="H56" s="28"/>
      <c r="I56" s="27"/>
      <c r="J56" s="27"/>
      <c r="K56" s="27"/>
      <c r="L56" s="27"/>
      <c r="M56" s="27"/>
      <c r="N56" s="27"/>
    </row>
    <row r="57" spans="1:16" ht="129.75" customHeight="1">
      <c r="A57" s="23">
        <f>A56+1</f>
        <v>1</v>
      </c>
      <c r="B57" s="80" t="s">
        <v>77</v>
      </c>
      <c r="C57" s="78" t="s">
        <v>20</v>
      </c>
      <c r="D57" s="76">
        <v>8523.7999999999993</v>
      </c>
      <c r="E57" s="87">
        <v>1704.76</v>
      </c>
      <c r="F57" s="89">
        <f>E57/D57*100</f>
        <v>20</v>
      </c>
      <c r="G57" s="91">
        <v>1704.76</v>
      </c>
      <c r="H57" s="28" t="s">
        <v>141</v>
      </c>
      <c r="I57" s="27">
        <v>2.48</v>
      </c>
      <c r="J57" s="27">
        <v>2.48</v>
      </c>
      <c r="K57" s="27">
        <v>2.5099999999999998</v>
      </c>
      <c r="L57" s="27">
        <v>2.48</v>
      </c>
      <c r="M57" s="26">
        <f>L57/K57*100</f>
        <v>98.804780876494036</v>
      </c>
      <c r="N57" s="27">
        <v>2.5299999999999998</v>
      </c>
    </row>
    <row r="58" spans="1:16" ht="78.75" customHeight="1">
      <c r="A58" s="23"/>
      <c r="B58" s="81"/>
      <c r="C58" s="79"/>
      <c r="D58" s="77"/>
      <c r="E58" s="88"/>
      <c r="F58" s="90"/>
      <c r="G58" s="92"/>
      <c r="H58" s="28" t="s">
        <v>142</v>
      </c>
      <c r="I58" s="27">
        <v>1.89</v>
      </c>
      <c r="J58" s="27">
        <v>1.89</v>
      </c>
      <c r="K58" s="27">
        <v>1.92</v>
      </c>
      <c r="L58" s="27">
        <v>1.89</v>
      </c>
      <c r="M58" s="26">
        <f>L58/K58*100</f>
        <v>98.4375</v>
      </c>
      <c r="N58" s="27">
        <v>1.94</v>
      </c>
    </row>
    <row r="59" spans="1:16" ht="209.25" customHeight="1">
      <c r="A59" s="23">
        <v>2</v>
      </c>
      <c r="B59" s="22" t="s">
        <v>41</v>
      </c>
      <c r="C59" s="7" t="s">
        <v>20</v>
      </c>
      <c r="D59" s="25">
        <v>10654.8</v>
      </c>
      <c r="E59" s="18">
        <v>2130.96</v>
      </c>
      <c r="F59" s="19">
        <f t="shared" ref="F59:F63" si="11">E59/D59*100</f>
        <v>20</v>
      </c>
      <c r="G59" s="20">
        <v>0</v>
      </c>
      <c r="H59" s="28" t="s">
        <v>84</v>
      </c>
      <c r="I59" s="27">
        <v>620</v>
      </c>
      <c r="J59" s="27">
        <v>620</v>
      </c>
      <c r="K59" s="27">
        <v>630</v>
      </c>
      <c r="L59" s="27">
        <v>193</v>
      </c>
      <c r="M59" s="26">
        <f>L59/K59*100</f>
        <v>30.634920634920636</v>
      </c>
      <c r="N59" s="27">
        <v>640</v>
      </c>
      <c r="O59" s="49"/>
    </row>
    <row r="60" spans="1:16" ht="47.25" customHeight="1">
      <c r="A60" s="107">
        <f>A59+1</f>
        <v>3</v>
      </c>
      <c r="B60" s="105" t="s">
        <v>42</v>
      </c>
      <c r="C60" s="116" t="s">
        <v>20</v>
      </c>
      <c r="D60" s="117">
        <v>1380</v>
      </c>
      <c r="E60" s="125">
        <v>275</v>
      </c>
      <c r="F60" s="135">
        <f t="shared" si="11"/>
        <v>19.927536231884059</v>
      </c>
      <c r="G60" s="136">
        <v>0</v>
      </c>
      <c r="H60" s="28" t="s">
        <v>66</v>
      </c>
      <c r="I60" s="27">
        <v>1</v>
      </c>
      <c r="J60" s="27">
        <v>1</v>
      </c>
      <c r="K60" s="27">
        <v>1</v>
      </c>
      <c r="L60" s="26" t="s">
        <v>55</v>
      </c>
      <c r="M60" s="26" t="s">
        <v>55</v>
      </c>
      <c r="N60" s="27">
        <v>1</v>
      </c>
      <c r="O60" s="49"/>
    </row>
    <row r="61" spans="1:16" ht="78.75" customHeight="1">
      <c r="A61" s="107"/>
      <c r="B61" s="105"/>
      <c r="C61" s="116"/>
      <c r="D61" s="117"/>
      <c r="E61" s="125"/>
      <c r="F61" s="135"/>
      <c r="G61" s="136"/>
      <c r="H61" s="28" t="s">
        <v>67</v>
      </c>
      <c r="I61" s="27">
        <v>1</v>
      </c>
      <c r="J61" s="27">
        <v>1</v>
      </c>
      <c r="K61" s="27">
        <v>1</v>
      </c>
      <c r="L61" s="26" t="s">
        <v>55</v>
      </c>
      <c r="M61" s="26" t="s">
        <v>55</v>
      </c>
      <c r="N61" s="27">
        <v>1</v>
      </c>
      <c r="O61" s="49"/>
    </row>
    <row r="62" spans="1:16" ht="49.5" customHeight="1">
      <c r="A62" s="107"/>
      <c r="B62" s="105"/>
      <c r="C62" s="116"/>
      <c r="D62" s="117"/>
      <c r="E62" s="125"/>
      <c r="F62" s="135"/>
      <c r="G62" s="136"/>
      <c r="H62" s="28" t="s">
        <v>68</v>
      </c>
      <c r="I62" s="27">
        <v>1</v>
      </c>
      <c r="J62" s="27">
        <v>1</v>
      </c>
      <c r="K62" s="27">
        <v>1</v>
      </c>
      <c r="L62" s="26" t="s">
        <v>55</v>
      </c>
      <c r="M62" s="26" t="s">
        <v>55</v>
      </c>
      <c r="N62" s="27">
        <v>1</v>
      </c>
      <c r="O62" s="49"/>
    </row>
    <row r="63" spans="1:16" ht="39.75" customHeight="1">
      <c r="A63" s="107">
        <f>A60+1</f>
        <v>4</v>
      </c>
      <c r="B63" s="105" t="s">
        <v>43</v>
      </c>
      <c r="C63" s="116" t="s">
        <v>20</v>
      </c>
      <c r="D63" s="117">
        <v>2131</v>
      </c>
      <c r="E63" s="125">
        <v>426.2</v>
      </c>
      <c r="F63" s="135">
        <f t="shared" si="11"/>
        <v>20</v>
      </c>
      <c r="G63" s="136">
        <v>0</v>
      </c>
      <c r="H63" s="28" t="s">
        <v>69</v>
      </c>
      <c r="I63" s="27">
        <v>2</v>
      </c>
      <c r="J63" s="27">
        <v>2</v>
      </c>
      <c r="K63" s="27">
        <v>2</v>
      </c>
      <c r="L63" s="26" t="s">
        <v>55</v>
      </c>
      <c r="M63" s="26" t="s">
        <v>55</v>
      </c>
      <c r="N63" s="27">
        <v>2</v>
      </c>
      <c r="O63" s="49"/>
    </row>
    <row r="64" spans="1:16" ht="109.5" customHeight="1">
      <c r="A64" s="107"/>
      <c r="B64" s="105"/>
      <c r="C64" s="116"/>
      <c r="D64" s="117"/>
      <c r="E64" s="125"/>
      <c r="F64" s="135"/>
      <c r="G64" s="136"/>
      <c r="H64" s="28" t="s">
        <v>114</v>
      </c>
      <c r="I64" s="27">
        <v>17000</v>
      </c>
      <c r="J64" s="27">
        <v>22000</v>
      </c>
      <c r="K64" s="27">
        <v>18000</v>
      </c>
      <c r="L64" s="27">
        <v>3960</v>
      </c>
      <c r="M64" s="26">
        <f>L64/K64*100</f>
        <v>22</v>
      </c>
      <c r="N64" s="27">
        <v>19000</v>
      </c>
      <c r="O64" s="49"/>
    </row>
    <row r="65" spans="1:15" ht="25.5" customHeight="1">
      <c r="A65" s="108"/>
      <c r="B65" s="104" t="s">
        <v>44</v>
      </c>
      <c r="C65" s="10" t="s">
        <v>39</v>
      </c>
      <c r="D65" s="11">
        <f>D66+D67</f>
        <v>48324.1</v>
      </c>
      <c r="E65" s="11">
        <f>E66+E67</f>
        <v>9664.0999999999985</v>
      </c>
      <c r="F65" s="61">
        <f>E65/D65*100</f>
        <v>19.998510060197706</v>
      </c>
      <c r="G65" s="11">
        <f>G66+G67</f>
        <v>7432.8</v>
      </c>
      <c r="H65" s="28"/>
      <c r="I65" s="27"/>
      <c r="J65" s="27"/>
      <c r="K65" s="27"/>
      <c r="L65" s="27"/>
      <c r="M65" s="27"/>
      <c r="N65" s="27"/>
    </row>
    <row r="66" spans="1:15" ht="47.25" customHeight="1">
      <c r="A66" s="108"/>
      <c r="B66" s="104"/>
      <c r="C66" s="10" t="s">
        <v>38</v>
      </c>
      <c r="D66" s="11">
        <f>D71+D72</f>
        <v>18161.5</v>
      </c>
      <c r="E66" s="11">
        <f>E71+E72</f>
        <v>3632.3</v>
      </c>
      <c r="F66" s="61">
        <f>E66/D66*100</f>
        <v>20</v>
      </c>
      <c r="G66" s="11">
        <f>G71+G72</f>
        <v>2240.8000000000002</v>
      </c>
      <c r="H66" s="28"/>
      <c r="I66" s="27"/>
      <c r="J66" s="27"/>
      <c r="K66" s="27"/>
      <c r="L66" s="27"/>
      <c r="M66" s="27"/>
      <c r="N66" s="27"/>
    </row>
    <row r="67" spans="1:15" ht="48" customHeight="1">
      <c r="A67" s="108"/>
      <c r="B67" s="104"/>
      <c r="C67" s="10" t="s">
        <v>20</v>
      </c>
      <c r="D67" s="11">
        <f>D68+D69+D70</f>
        <v>30162.6</v>
      </c>
      <c r="E67" s="11">
        <f>E68+E69+E70</f>
        <v>6031.7999999999993</v>
      </c>
      <c r="F67" s="61">
        <f>E67/D67*100</f>
        <v>19.997612937876706</v>
      </c>
      <c r="G67" s="11">
        <f>G68+G69+G70</f>
        <v>5192</v>
      </c>
      <c r="H67" s="28"/>
      <c r="I67" s="27"/>
      <c r="J67" s="27"/>
      <c r="K67" s="27"/>
      <c r="L67" s="27"/>
      <c r="M67" s="27"/>
      <c r="N67" s="27"/>
    </row>
    <row r="68" spans="1:15" ht="133.5" customHeight="1">
      <c r="A68" s="23">
        <f>A67+1</f>
        <v>1</v>
      </c>
      <c r="B68" s="32" t="s">
        <v>45</v>
      </c>
      <c r="C68" s="7" t="s">
        <v>20</v>
      </c>
      <c r="D68" s="18">
        <v>3833.8</v>
      </c>
      <c r="E68" s="18">
        <v>766.8</v>
      </c>
      <c r="F68" s="19">
        <f t="shared" ref="F68:F72" si="12">E68/D68*100</f>
        <v>20.001043351244192</v>
      </c>
      <c r="G68" s="17">
        <v>598.6</v>
      </c>
      <c r="H68" s="28" t="s">
        <v>56</v>
      </c>
      <c r="I68" s="27">
        <v>29</v>
      </c>
      <c r="J68" s="27">
        <v>33</v>
      </c>
      <c r="K68" s="27">
        <v>30</v>
      </c>
      <c r="L68" s="27" t="s">
        <v>55</v>
      </c>
      <c r="M68" s="26" t="s">
        <v>55</v>
      </c>
      <c r="N68" s="27">
        <v>30</v>
      </c>
    </row>
    <row r="69" spans="1:15" ht="72" customHeight="1">
      <c r="A69" s="102">
        <f>A68+1</f>
        <v>2</v>
      </c>
      <c r="B69" s="106" t="s">
        <v>46</v>
      </c>
      <c r="C69" s="7" t="s">
        <v>20</v>
      </c>
      <c r="D69" s="18">
        <v>15335.4</v>
      </c>
      <c r="E69" s="18">
        <v>3066.1</v>
      </c>
      <c r="F69" s="19">
        <f t="shared" si="12"/>
        <v>19.993609556972753</v>
      </c>
      <c r="G69" s="17">
        <v>2394.5</v>
      </c>
      <c r="H69" s="121" t="s">
        <v>57</v>
      </c>
      <c r="I69" s="109">
        <v>92</v>
      </c>
      <c r="J69" s="109">
        <v>92</v>
      </c>
      <c r="K69" s="109">
        <v>91</v>
      </c>
      <c r="L69" s="110" t="s">
        <v>55</v>
      </c>
      <c r="M69" s="110" t="s">
        <v>55</v>
      </c>
      <c r="N69" s="109">
        <v>90</v>
      </c>
    </row>
    <row r="70" spans="1:15" ht="59.25" customHeight="1">
      <c r="A70" s="102"/>
      <c r="B70" s="106"/>
      <c r="C70" s="7" t="s">
        <v>20</v>
      </c>
      <c r="D70" s="18">
        <v>10993.4</v>
      </c>
      <c r="E70" s="18">
        <v>2198.9</v>
      </c>
      <c r="F70" s="19">
        <f t="shared" si="12"/>
        <v>20.002001200720436</v>
      </c>
      <c r="G70" s="17">
        <v>2198.9</v>
      </c>
      <c r="H70" s="121"/>
      <c r="I70" s="109"/>
      <c r="J70" s="109"/>
      <c r="K70" s="109"/>
      <c r="L70" s="111"/>
      <c r="M70" s="111"/>
      <c r="N70" s="109"/>
    </row>
    <row r="71" spans="1:15" ht="78.75" customHeight="1">
      <c r="A71" s="29">
        <f>A69+1</f>
        <v>3</v>
      </c>
      <c r="B71" s="32" t="s">
        <v>47</v>
      </c>
      <c r="C71" s="7" t="s">
        <v>38</v>
      </c>
      <c r="D71" s="18">
        <v>17871.400000000001</v>
      </c>
      <c r="E71" s="18">
        <v>3574.4</v>
      </c>
      <c r="F71" s="19">
        <f>E71/D71*100</f>
        <v>20.00067146390322</v>
      </c>
      <c r="G71" s="17">
        <v>2240.8000000000002</v>
      </c>
      <c r="H71" s="8" t="s">
        <v>60</v>
      </c>
      <c r="I71" s="27">
        <v>100</v>
      </c>
      <c r="J71" s="27">
        <v>100</v>
      </c>
      <c r="K71" s="27">
        <v>100</v>
      </c>
      <c r="L71" s="27" t="s">
        <v>55</v>
      </c>
      <c r="M71" s="27" t="s">
        <v>55</v>
      </c>
      <c r="N71" s="27">
        <v>100</v>
      </c>
    </row>
    <row r="72" spans="1:15" ht="82.5" customHeight="1">
      <c r="A72" s="29">
        <f>A71+1</f>
        <v>4</v>
      </c>
      <c r="B72" s="32" t="s">
        <v>75</v>
      </c>
      <c r="C72" s="7" t="s">
        <v>38</v>
      </c>
      <c r="D72" s="18">
        <v>290.10000000000002</v>
      </c>
      <c r="E72" s="18">
        <v>57.9</v>
      </c>
      <c r="F72" s="19">
        <f t="shared" si="12"/>
        <v>19.958634953464323</v>
      </c>
      <c r="G72" s="17">
        <v>0</v>
      </c>
      <c r="H72" s="8" t="s">
        <v>78</v>
      </c>
      <c r="I72" s="27">
        <v>878</v>
      </c>
      <c r="J72" s="27">
        <v>900</v>
      </c>
      <c r="K72" s="27">
        <v>878</v>
      </c>
      <c r="L72" s="27" t="s">
        <v>55</v>
      </c>
      <c r="M72" s="27" t="s">
        <v>55</v>
      </c>
      <c r="N72" s="27">
        <v>878</v>
      </c>
      <c r="O72" s="49"/>
    </row>
    <row r="73" spans="1:15" ht="78.75" customHeight="1">
      <c r="A73" s="31"/>
      <c r="B73" s="6" t="s">
        <v>48</v>
      </c>
      <c r="C73" s="10" t="s">
        <v>20</v>
      </c>
      <c r="D73" s="64">
        <f>SUM(D74:D96)</f>
        <v>175516.2</v>
      </c>
      <c r="E73" s="64">
        <f>SUM(E74:E96)</f>
        <v>47695.5930028</v>
      </c>
      <c r="F73" s="65">
        <f>E73/D73*100</f>
        <v>27.17446765757235</v>
      </c>
      <c r="G73" s="64">
        <f>SUM(G74:G96)</f>
        <v>37746.840801999999</v>
      </c>
      <c r="H73" s="28"/>
      <c r="I73" s="27"/>
      <c r="J73" s="27"/>
      <c r="K73" s="27"/>
      <c r="L73" s="27"/>
      <c r="M73" s="27"/>
      <c r="N73" s="27"/>
    </row>
    <row r="74" spans="1:15" ht="113.25" customHeight="1">
      <c r="A74" s="84">
        <v>1</v>
      </c>
      <c r="B74" s="80" t="s">
        <v>115</v>
      </c>
      <c r="C74" s="78" t="s">
        <v>20</v>
      </c>
      <c r="D74" s="76">
        <v>6792.9</v>
      </c>
      <c r="E74" s="76">
        <f>0.11875+D74*27.1744%</f>
        <v>1846.0485675999998</v>
      </c>
      <c r="F74" s="74">
        <f>E74/D74*100</f>
        <v>27.176148148802426</v>
      </c>
      <c r="G74" s="76">
        <f>D74*21.51%</f>
        <v>1461.1527900000001</v>
      </c>
      <c r="H74" s="28" t="s">
        <v>116</v>
      </c>
      <c r="I74" s="27">
        <v>920</v>
      </c>
      <c r="J74" s="27">
        <v>927</v>
      </c>
      <c r="K74" s="27">
        <v>940</v>
      </c>
      <c r="L74" s="27" t="s">
        <v>55</v>
      </c>
      <c r="M74" s="27" t="s">
        <v>55</v>
      </c>
      <c r="N74" s="27">
        <v>960</v>
      </c>
    </row>
    <row r="75" spans="1:15" ht="192.75" customHeight="1">
      <c r="A75" s="86"/>
      <c r="B75" s="81"/>
      <c r="C75" s="79"/>
      <c r="D75" s="77"/>
      <c r="E75" s="77"/>
      <c r="F75" s="75"/>
      <c r="G75" s="77"/>
      <c r="H75" s="28" t="s">
        <v>127</v>
      </c>
      <c r="I75" s="27">
        <v>100</v>
      </c>
      <c r="J75" s="27">
        <v>100</v>
      </c>
      <c r="K75" s="27">
        <v>100</v>
      </c>
      <c r="L75" s="27" t="s">
        <v>55</v>
      </c>
      <c r="M75" s="27" t="s">
        <v>55</v>
      </c>
      <c r="N75" s="27">
        <v>100</v>
      </c>
    </row>
    <row r="76" spans="1:15" s="40" customFormat="1" ht="99" customHeight="1">
      <c r="A76" s="84">
        <v>2</v>
      </c>
      <c r="B76" s="80" t="s">
        <v>117</v>
      </c>
      <c r="C76" s="78" t="s">
        <v>20</v>
      </c>
      <c r="D76" s="76">
        <v>6792.9</v>
      </c>
      <c r="E76" s="76">
        <f>D76*27.1744%</f>
        <v>1845.9298175999998</v>
      </c>
      <c r="F76" s="74">
        <f>E76/D76*100</f>
        <v>27.174399999999999</v>
      </c>
      <c r="G76" s="76">
        <f>D76*21.51%</f>
        <v>1461.1527900000001</v>
      </c>
      <c r="H76" s="28" t="s">
        <v>126</v>
      </c>
      <c r="I76" s="27">
        <v>56.8</v>
      </c>
      <c r="J76" s="27">
        <v>59.4</v>
      </c>
      <c r="K76" s="27">
        <v>59.6</v>
      </c>
      <c r="L76" s="27" t="s">
        <v>55</v>
      </c>
      <c r="M76" s="27" t="s">
        <v>55</v>
      </c>
      <c r="N76" s="27">
        <v>59.8</v>
      </c>
      <c r="O76" s="39"/>
    </row>
    <row r="77" spans="1:15" s="40" customFormat="1" ht="96" customHeight="1">
      <c r="A77" s="85"/>
      <c r="B77" s="100"/>
      <c r="C77" s="96"/>
      <c r="D77" s="83"/>
      <c r="E77" s="83"/>
      <c r="F77" s="82"/>
      <c r="G77" s="83"/>
      <c r="H77" s="28" t="s">
        <v>125</v>
      </c>
      <c r="I77" s="27">
        <v>18</v>
      </c>
      <c r="J77" s="27">
        <v>14.5</v>
      </c>
      <c r="K77" s="27">
        <v>17</v>
      </c>
      <c r="L77" s="27" t="s">
        <v>55</v>
      </c>
      <c r="M77" s="27" t="s">
        <v>55</v>
      </c>
      <c r="N77" s="27">
        <v>16</v>
      </c>
      <c r="O77" s="39"/>
    </row>
    <row r="78" spans="1:15" s="40" customFormat="1" ht="52.5" customHeight="1">
      <c r="A78" s="85"/>
      <c r="B78" s="100"/>
      <c r="C78" s="96"/>
      <c r="D78" s="83"/>
      <c r="E78" s="83"/>
      <c r="F78" s="82"/>
      <c r="G78" s="83"/>
      <c r="H78" s="28" t="s">
        <v>118</v>
      </c>
      <c r="I78" s="27">
        <v>13.3</v>
      </c>
      <c r="J78" s="27">
        <v>12</v>
      </c>
      <c r="K78" s="27">
        <v>11.9</v>
      </c>
      <c r="L78" s="27" t="s">
        <v>55</v>
      </c>
      <c r="M78" s="27" t="s">
        <v>55</v>
      </c>
      <c r="N78" s="27">
        <v>11.8</v>
      </c>
      <c r="O78" s="39"/>
    </row>
    <row r="79" spans="1:15" s="40" customFormat="1" ht="30.75" customHeight="1">
      <c r="A79" s="86"/>
      <c r="B79" s="81"/>
      <c r="C79" s="79"/>
      <c r="D79" s="77"/>
      <c r="E79" s="77"/>
      <c r="F79" s="75"/>
      <c r="G79" s="77"/>
      <c r="H79" s="28" t="s">
        <v>119</v>
      </c>
      <c r="I79" s="27">
        <v>39</v>
      </c>
      <c r="J79" s="27">
        <v>39</v>
      </c>
      <c r="K79" s="27">
        <v>41</v>
      </c>
      <c r="L79" s="27" t="s">
        <v>55</v>
      </c>
      <c r="M79" s="27" t="s">
        <v>55</v>
      </c>
      <c r="N79" s="27">
        <v>42</v>
      </c>
      <c r="O79" s="39"/>
    </row>
    <row r="80" spans="1:15" s="40" customFormat="1" ht="79.5" customHeight="1">
      <c r="A80" s="84">
        <v>3</v>
      </c>
      <c r="B80" s="93" t="s">
        <v>120</v>
      </c>
      <c r="C80" s="78" t="s">
        <v>20</v>
      </c>
      <c r="D80" s="76">
        <v>6429.9</v>
      </c>
      <c r="E80" s="76">
        <f>D80*27.1744%</f>
        <v>1747.2867455999999</v>
      </c>
      <c r="F80" s="74">
        <f>E80/D80*100</f>
        <v>27.174399999999999</v>
      </c>
      <c r="G80" s="76">
        <f>D80*21.51%</f>
        <v>1383.07149</v>
      </c>
      <c r="H80" s="28" t="s">
        <v>121</v>
      </c>
      <c r="I80" s="27">
        <v>95</v>
      </c>
      <c r="J80" s="27">
        <v>100</v>
      </c>
      <c r="K80" s="27">
        <v>96</v>
      </c>
      <c r="L80" s="27">
        <v>100</v>
      </c>
      <c r="M80" s="66">
        <f t="shared" ref="M80:M86" si="13">L80/K80*100</f>
        <v>104.16666666666667</v>
      </c>
      <c r="N80" s="27">
        <v>97</v>
      </c>
      <c r="O80" s="39"/>
    </row>
    <row r="81" spans="1:17" s="40" customFormat="1" ht="66.75" customHeight="1">
      <c r="A81" s="85"/>
      <c r="B81" s="94"/>
      <c r="C81" s="96"/>
      <c r="D81" s="83"/>
      <c r="E81" s="83"/>
      <c r="F81" s="82"/>
      <c r="G81" s="83"/>
      <c r="H81" s="28" t="s">
        <v>122</v>
      </c>
      <c r="I81" s="27">
        <v>98</v>
      </c>
      <c r="J81" s="27">
        <v>118.9</v>
      </c>
      <c r="K81" s="27">
        <v>98.5</v>
      </c>
      <c r="L81" s="27">
        <v>26.9</v>
      </c>
      <c r="M81" s="66">
        <f t="shared" si="13"/>
        <v>27.309644670050758</v>
      </c>
      <c r="N81" s="27">
        <v>99</v>
      </c>
      <c r="O81" s="39"/>
    </row>
    <row r="82" spans="1:17" s="40" customFormat="1" ht="67.5" customHeight="1">
      <c r="A82" s="85"/>
      <c r="B82" s="94"/>
      <c r="C82" s="96"/>
      <c r="D82" s="83"/>
      <c r="E82" s="83"/>
      <c r="F82" s="82"/>
      <c r="G82" s="83"/>
      <c r="H82" s="28" t="s">
        <v>123</v>
      </c>
      <c r="I82" s="27">
        <v>98</v>
      </c>
      <c r="J82" s="27">
        <v>85</v>
      </c>
      <c r="K82" s="27">
        <v>98.5</v>
      </c>
      <c r="L82" s="27">
        <v>32.1</v>
      </c>
      <c r="M82" s="66">
        <f t="shared" si="13"/>
        <v>32.588832487309645</v>
      </c>
      <c r="N82" s="27">
        <v>98.7</v>
      </c>
      <c r="O82" s="39"/>
    </row>
    <row r="83" spans="1:17" s="40" customFormat="1" ht="81.75" customHeight="1">
      <c r="A83" s="86"/>
      <c r="B83" s="95"/>
      <c r="C83" s="79"/>
      <c r="D83" s="77"/>
      <c r="E83" s="77"/>
      <c r="F83" s="75"/>
      <c r="G83" s="77"/>
      <c r="H83" s="28" t="s">
        <v>124</v>
      </c>
      <c r="I83" s="27">
        <v>95</v>
      </c>
      <c r="J83" s="27">
        <v>100</v>
      </c>
      <c r="K83" s="27">
        <v>96</v>
      </c>
      <c r="L83" s="27">
        <v>100</v>
      </c>
      <c r="M83" s="66">
        <f t="shared" si="13"/>
        <v>104.16666666666667</v>
      </c>
      <c r="N83" s="27">
        <v>97</v>
      </c>
      <c r="O83" s="39"/>
    </row>
    <row r="84" spans="1:17" s="40" customFormat="1" ht="134.25" customHeight="1">
      <c r="A84" s="84">
        <v>4</v>
      </c>
      <c r="B84" s="80" t="s">
        <v>131</v>
      </c>
      <c r="C84" s="78" t="s">
        <v>20</v>
      </c>
      <c r="D84" s="76">
        <v>5065.8</v>
      </c>
      <c r="E84" s="76">
        <f>D84*27.1744%</f>
        <v>1376.6007551999999</v>
      </c>
      <c r="F84" s="74">
        <f>E84/D84*100</f>
        <v>27.174399999999999</v>
      </c>
      <c r="G84" s="76">
        <f>D84*21.51%</f>
        <v>1089.6535800000001</v>
      </c>
      <c r="H84" s="28" t="s">
        <v>128</v>
      </c>
      <c r="I84" s="34">
        <v>93</v>
      </c>
      <c r="J84" s="34">
        <v>93</v>
      </c>
      <c r="K84" s="34">
        <v>94</v>
      </c>
      <c r="L84" s="27">
        <v>93</v>
      </c>
      <c r="M84" s="66">
        <f t="shared" si="13"/>
        <v>98.936170212765958</v>
      </c>
      <c r="N84" s="34">
        <v>94</v>
      </c>
      <c r="O84" s="39"/>
    </row>
    <row r="85" spans="1:17" s="40" customFormat="1" ht="257.25" customHeight="1">
      <c r="A85" s="85"/>
      <c r="B85" s="100"/>
      <c r="C85" s="96"/>
      <c r="D85" s="83"/>
      <c r="E85" s="83"/>
      <c r="F85" s="82"/>
      <c r="G85" s="83"/>
      <c r="H85" s="28" t="s">
        <v>130</v>
      </c>
      <c r="I85" s="27">
        <v>100</v>
      </c>
      <c r="J85" s="27">
        <v>100</v>
      </c>
      <c r="K85" s="27">
        <v>100</v>
      </c>
      <c r="L85" s="27">
        <v>100</v>
      </c>
      <c r="M85" s="66">
        <f t="shared" si="13"/>
        <v>100</v>
      </c>
      <c r="N85" s="27">
        <v>100</v>
      </c>
      <c r="O85" s="39"/>
    </row>
    <row r="86" spans="1:17" s="40" customFormat="1" ht="94.5" customHeight="1">
      <c r="A86" s="86"/>
      <c r="B86" s="81"/>
      <c r="C86" s="79"/>
      <c r="D86" s="77"/>
      <c r="E86" s="77"/>
      <c r="F86" s="75"/>
      <c r="G86" s="77"/>
      <c r="H86" s="28" t="s">
        <v>129</v>
      </c>
      <c r="I86" s="35">
        <v>1</v>
      </c>
      <c r="J86" s="35">
        <v>1</v>
      </c>
      <c r="K86" s="35">
        <v>1</v>
      </c>
      <c r="L86" s="27">
        <v>0.5</v>
      </c>
      <c r="M86" s="66">
        <f t="shared" si="13"/>
        <v>50</v>
      </c>
      <c r="N86" s="35">
        <v>1</v>
      </c>
      <c r="O86" s="39"/>
    </row>
    <row r="87" spans="1:17" s="40" customFormat="1" ht="110.25">
      <c r="A87" s="67">
        <v>5</v>
      </c>
      <c r="B87" s="37" t="s">
        <v>132</v>
      </c>
      <c r="C87" s="68" t="s">
        <v>20</v>
      </c>
      <c r="D87" s="38">
        <v>59046.2</v>
      </c>
      <c r="E87" s="38">
        <f>D87*27.1744%</f>
        <v>16045.450572799999</v>
      </c>
      <c r="F87" s="69">
        <f>E87/D87*100</f>
        <v>27.174399999999999</v>
      </c>
      <c r="G87" s="38">
        <f>D87*21.51%</f>
        <v>12700.83762</v>
      </c>
      <c r="H87" s="28" t="s">
        <v>133</v>
      </c>
      <c r="I87" s="35">
        <v>82</v>
      </c>
      <c r="J87" s="35">
        <v>95.7</v>
      </c>
      <c r="K87" s="35">
        <v>95.1</v>
      </c>
      <c r="L87" s="27" t="s">
        <v>55</v>
      </c>
      <c r="M87" s="27" t="s">
        <v>55</v>
      </c>
      <c r="N87" s="35">
        <v>95.2</v>
      </c>
      <c r="O87" s="39"/>
    </row>
    <row r="88" spans="1:17" s="40" customFormat="1" ht="48" customHeight="1">
      <c r="A88" s="84">
        <v>6</v>
      </c>
      <c r="B88" s="80" t="s">
        <v>134</v>
      </c>
      <c r="C88" s="78" t="s">
        <v>20</v>
      </c>
      <c r="D88" s="76">
        <v>56901.3</v>
      </c>
      <c r="E88" s="76">
        <f>D88*27.1744%</f>
        <v>15462.5868672</v>
      </c>
      <c r="F88" s="74">
        <f>E88/D88*100</f>
        <v>27.174399999999999</v>
      </c>
      <c r="G88" s="76">
        <f>D88*21.5%</f>
        <v>12233.779500000001</v>
      </c>
      <c r="H88" s="28" t="s">
        <v>135</v>
      </c>
      <c r="I88" s="35">
        <v>35120</v>
      </c>
      <c r="J88" s="35">
        <v>35120</v>
      </c>
      <c r="K88" s="35">
        <v>35130</v>
      </c>
      <c r="L88" s="27" t="s">
        <v>55</v>
      </c>
      <c r="M88" s="27" t="s">
        <v>55</v>
      </c>
      <c r="N88" s="35">
        <v>35140</v>
      </c>
      <c r="O88" s="39"/>
    </row>
    <row r="89" spans="1:17" s="40" customFormat="1" ht="66.75" customHeight="1">
      <c r="A89" s="86"/>
      <c r="B89" s="81"/>
      <c r="C89" s="79"/>
      <c r="D89" s="77"/>
      <c r="E89" s="77"/>
      <c r="F89" s="75"/>
      <c r="G89" s="77"/>
      <c r="H89" s="28" t="s">
        <v>136</v>
      </c>
      <c r="I89" s="35">
        <v>64420</v>
      </c>
      <c r="J89" s="35">
        <v>64420</v>
      </c>
      <c r="K89" s="35">
        <v>64430</v>
      </c>
      <c r="L89" s="27" t="s">
        <v>55</v>
      </c>
      <c r="M89" s="27" t="s">
        <v>55</v>
      </c>
      <c r="N89" s="35">
        <v>64440</v>
      </c>
      <c r="O89" s="39"/>
    </row>
    <row r="90" spans="1:17" ht="227.25" customHeight="1">
      <c r="A90" s="102">
        <v>7</v>
      </c>
      <c r="B90" s="103" t="s">
        <v>49</v>
      </c>
      <c r="C90" s="116" t="s">
        <v>20</v>
      </c>
      <c r="D90" s="117">
        <v>27694.2</v>
      </c>
      <c r="E90" s="137">
        <f>D90*27.1744%</f>
        <v>7525.7326848000002</v>
      </c>
      <c r="F90" s="115">
        <f>E90/D90*100</f>
        <v>27.174399999999999</v>
      </c>
      <c r="G90" s="136">
        <f>D90*21.501%</f>
        <v>5954.5299420000001</v>
      </c>
      <c r="H90" s="28" t="s">
        <v>137</v>
      </c>
      <c r="I90" s="27">
        <v>100</v>
      </c>
      <c r="J90" s="27">
        <v>100</v>
      </c>
      <c r="K90" s="27">
        <v>100</v>
      </c>
      <c r="L90" s="27" t="s">
        <v>55</v>
      </c>
      <c r="M90" s="27" t="s">
        <v>55</v>
      </c>
      <c r="N90" s="27">
        <v>100</v>
      </c>
    </row>
    <row r="91" spans="1:17" ht="159.75" customHeight="1">
      <c r="A91" s="102"/>
      <c r="B91" s="103"/>
      <c r="C91" s="116"/>
      <c r="D91" s="117"/>
      <c r="E91" s="137"/>
      <c r="F91" s="115"/>
      <c r="G91" s="136"/>
      <c r="H91" s="28" t="s">
        <v>138</v>
      </c>
      <c r="I91" s="27">
        <v>100</v>
      </c>
      <c r="J91" s="27">
        <v>100</v>
      </c>
      <c r="K91" s="27">
        <v>100</v>
      </c>
      <c r="L91" s="27" t="s">
        <v>55</v>
      </c>
      <c r="M91" s="27" t="s">
        <v>55</v>
      </c>
      <c r="N91" s="27">
        <v>100</v>
      </c>
      <c r="O91" s="49"/>
      <c r="P91" s="41"/>
    </row>
    <row r="92" spans="1:17" ht="177.75" customHeight="1">
      <c r="A92" s="102"/>
      <c r="B92" s="103"/>
      <c r="C92" s="116"/>
      <c r="D92" s="117"/>
      <c r="E92" s="137"/>
      <c r="F92" s="115"/>
      <c r="G92" s="136"/>
      <c r="H92" s="28" t="s">
        <v>143</v>
      </c>
      <c r="I92" s="27">
        <v>100</v>
      </c>
      <c r="J92" s="27">
        <v>100</v>
      </c>
      <c r="K92" s="27">
        <v>100</v>
      </c>
      <c r="L92" s="27" t="s">
        <v>55</v>
      </c>
      <c r="M92" s="27" t="s">
        <v>55</v>
      </c>
      <c r="N92" s="27">
        <v>100</v>
      </c>
    </row>
    <row r="93" spans="1:17" ht="156" customHeight="1">
      <c r="A93" s="102"/>
      <c r="B93" s="103"/>
      <c r="C93" s="116"/>
      <c r="D93" s="117"/>
      <c r="E93" s="137"/>
      <c r="F93" s="115"/>
      <c r="G93" s="136"/>
      <c r="H93" s="28" t="s">
        <v>71</v>
      </c>
      <c r="I93" s="27">
        <v>0</v>
      </c>
      <c r="J93" s="27">
        <v>0</v>
      </c>
      <c r="K93" s="27">
        <v>0</v>
      </c>
      <c r="L93" s="27" t="s">
        <v>55</v>
      </c>
      <c r="M93" s="27" t="s">
        <v>55</v>
      </c>
      <c r="N93" s="27">
        <v>0</v>
      </c>
    </row>
    <row r="94" spans="1:17" ht="98.25" customHeight="1">
      <c r="A94" s="102"/>
      <c r="B94" s="103"/>
      <c r="C94" s="116"/>
      <c r="D94" s="117"/>
      <c r="E94" s="137"/>
      <c r="F94" s="115"/>
      <c r="G94" s="136"/>
      <c r="H94" s="28" t="s">
        <v>83</v>
      </c>
      <c r="I94" s="27">
        <v>17</v>
      </c>
      <c r="J94" s="27">
        <v>6</v>
      </c>
      <c r="K94" s="27">
        <v>15</v>
      </c>
      <c r="L94" s="27" t="s">
        <v>55</v>
      </c>
      <c r="M94" s="27" t="s">
        <v>55</v>
      </c>
      <c r="N94" s="27">
        <v>13</v>
      </c>
      <c r="O94" s="49"/>
    </row>
    <row r="95" spans="1:17" ht="63" customHeight="1">
      <c r="A95" s="102"/>
      <c r="B95" s="103"/>
      <c r="C95" s="116"/>
      <c r="D95" s="117"/>
      <c r="E95" s="137"/>
      <c r="F95" s="115"/>
      <c r="G95" s="136"/>
      <c r="H95" s="28" t="s">
        <v>72</v>
      </c>
      <c r="I95" s="27">
        <v>100</v>
      </c>
      <c r="J95" s="27">
        <v>100</v>
      </c>
      <c r="K95" s="27">
        <v>100</v>
      </c>
      <c r="L95" s="27" t="s">
        <v>55</v>
      </c>
      <c r="M95" s="27" t="s">
        <v>55</v>
      </c>
      <c r="N95" s="27">
        <v>100</v>
      </c>
      <c r="O95" s="49"/>
    </row>
    <row r="96" spans="1:17" ht="113.25" customHeight="1">
      <c r="A96" s="29">
        <f>A90+1</f>
        <v>8</v>
      </c>
      <c r="B96" s="21" t="s">
        <v>50</v>
      </c>
      <c r="C96" s="7" t="s">
        <v>20</v>
      </c>
      <c r="D96" s="25">
        <v>6793</v>
      </c>
      <c r="E96" s="17">
        <f>D96*27.1744%</f>
        <v>1845.9569919999999</v>
      </c>
      <c r="F96" s="45">
        <f>E96/D96*100</f>
        <v>27.174399999999999</v>
      </c>
      <c r="G96" s="20">
        <f>2.16809+D96*21.5%</f>
        <v>1462.6630899999998</v>
      </c>
      <c r="H96" s="28" t="s">
        <v>58</v>
      </c>
      <c r="I96" s="70">
        <v>276.5</v>
      </c>
      <c r="J96" s="70">
        <v>241.51</v>
      </c>
      <c r="K96" s="70">
        <v>114.64</v>
      </c>
      <c r="L96" s="27" t="s">
        <v>55</v>
      </c>
      <c r="M96" s="27" t="s">
        <v>55</v>
      </c>
      <c r="N96" s="70">
        <v>136.63999999999999</v>
      </c>
      <c r="O96" s="71"/>
      <c r="P96" s="72"/>
      <c r="Q96" s="41"/>
    </row>
    <row r="97" spans="1:15" ht="36.75" customHeight="1">
      <c r="A97" s="101" t="s">
        <v>53</v>
      </c>
      <c r="B97" s="101"/>
      <c r="C97" s="10" t="s">
        <v>148</v>
      </c>
      <c r="D97" s="11">
        <f>SUM(D98:D100)</f>
        <v>487741.4</v>
      </c>
      <c r="E97" s="11">
        <f>E98+E99+E100</f>
        <v>75349.851192800008</v>
      </c>
      <c r="F97" s="12">
        <f>E97/D97*100</f>
        <v>15.448729837737785</v>
      </c>
      <c r="G97" s="11">
        <f>G98+G99+G100</f>
        <v>46924.057152000001</v>
      </c>
      <c r="H97" s="15"/>
      <c r="I97" s="14"/>
      <c r="J97" s="14"/>
      <c r="K97" s="14"/>
      <c r="L97" s="14"/>
      <c r="M97" s="31"/>
      <c r="N97" s="14"/>
    </row>
    <row r="98" spans="1:15" ht="47.25" customHeight="1">
      <c r="A98" s="101"/>
      <c r="B98" s="101"/>
      <c r="C98" s="7" t="s">
        <v>38</v>
      </c>
      <c r="D98" s="17">
        <f>D50+D66</f>
        <v>49566.9</v>
      </c>
      <c r="E98" s="17">
        <f>E50+E66</f>
        <v>3632.3</v>
      </c>
      <c r="F98" s="45">
        <f>E98/D98*100</f>
        <v>7.3280757925147624</v>
      </c>
      <c r="G98" s="17">
        <f>G50+G66</f>
        <v>2240.8000000000002</v>
      </c>
      <c r="H98" s="13"/>
      <c r="I98" s="14"/>
      <c r="J98" s="14"/>
      <c r="K98" s="14"/>
      <c r="L98" s="14"/>
      <c r="M98" s="31"/>
      <c r="N98" s="14"/>
    </row>
    <row r="99" spans="1:15" ht="47.25">
      <c r="A99" s="101"/>
      <c r="B99" s="101"/>
      <c r="C99" s="7" t="s">
        <v>20</v>
      </c>
      <c r="D99" s="17">
        <f>D10+D24+D28+D51+D56+D67+D73</f>
        <v>329987.5</v>
      </c>
      <c r="E99" s="17">
        <f>E10+E24+E28+E51+E56+E67+E73</f>
        <v>71667.551192800005</v>
      </c>
      <c r="F99" s="45">
        <f>E99/D99*100</f>
        <v>21.718262416849125</v>
      </c>
      <c r="G99" s="17">
        <f>G10+G24+G28+G51+G56+G67+G73</f>
        <v>44683.257151999998</v>
      </c>
      <c r="H99" s="13"/>
      <c r="I99" s="14"/>
      <c r="J99" s="14"/>
      <c r="K99" s="14"/>
      <c r="L99" s="14"/>
      <c r="M99" s="31"/>
      <c r="N99" s="14"/>
    </row>
    <row r="100" spans="1:15" ht="31.5" customHeight="1">
      <c r="A100" s="101"/>
      <c r="B100" s="101"/>
      <c r="C100" s="7" t="s">
        <v>59</v>
      </c>
      <c r="D100" s="17">
        <v>108187</v>
      </c>
      <c r="E100" s="20">
        <v>50</v>
      </c>
      <c r="F100" s="63">
        <f>E100/D100*100</f>
        <v>4.6216273674286185E-2</v>
      </c>
      <c r="G100" s="63">
        <v>0</v>
      </c>
      <c r="H100" s="13"/>
      <c r="I100" s="14"/>
      <c r="J100" s="14"/>
      <c r="K100" s="14"/>
      <c r="L100" s="14"/>
      <c r="M100" s="31"/>
      <c r="N100" s="14"/>
    </row>
    <row r="101" spans="1:15" ht="19.5" customHeight="1">
      <c r="A101" s="127" t="s">
        <v>85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1:15" ht="39" customHeight="1">
      <c r="A102" s="126" t="s">
        <v>139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60"/>
    </row>
    <row r="103" spans="1:15" ht="18.75" customHeight="1">
      <c r="A103" s="126" t="s">
        <v>149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5" ht="18.75" customHeight="1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1:15" ht="18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</sheetData>
  <autoFilter ref="C1:C102"/>
  <mergeCells count="164">
    <mergeCell ref="L38:L39"/>
    <mergeCell ref="I38:I39"/>
    <mergeCell ref="K38:K39"/>
    <mergeCell ref="J38:J39"/>
    <mergeCell ref="H38:H39"/>
    <mergeCell ref="A105:N105"/>
    <mergeCell ref="A103:N104"/>
    <mergeCell ref="N45:N48"/>
    <mergeCell ref="B52:B54"/>
    <mergeCell ref="C52:C54"/>
    <mergeCell ref="D52:D54"/>
    <mergeCell ref="E52:E54"/>
    <mergeCell ref="F52:F54"/>
    <mergeCell ref="G52:G54"/>
    <mergeCell ref="J69:J70"/>
    <mergeCell ref="E63:E64"/>
    <mergeCell ref="C60:C62"/>
    <mergeCell ref="L69:L70"/>
    <mergeCell ref="D63:D64"/>
    <mergeCell ref="D60:D62"/>
    <mergeCell ref="F63:F64"/>
    <mergeCell ref="G63:G64"/>
    <mergeCell ref="F60:F62"/>
    <mergeCell ref="G60:G62"/>
    <mergeCell ref="I29:I36"/>
    <mergeCell ref="H15:H16"/>
    <mergeCell ref="I15:I16"/>
    <mergeCell ref="J15:J16"/>
    <mergeCell ref="K15:K16"/>
    <mergeCell ref="L15:L16"/>
    <mergeCell ref="M15:M16"/>
    <mergeCell ref="N15:N16"/>
    <mergeCell ref="I25:I26"/>
    <mergeCell ref="J25:J26"/>
    <mergeCell ref="K25:K26"/>
    <mergeCell ref="L25:L26"/>
    <mergeCell ref="M25:M26"/>
    <mergeCell ref="N25:N26"/>
    <mergeCell ref="J29:J36"/>
    <mergeCell ref="L29:L36"/>
    <mergeCell ref="M29:M36"/>
    <mergeCell ref="H25:H26"/>
    <mergeCell ref="A102:N102"/>
    <mergeCell ref="A101:N101"/>
    <mergeCell ref="M69:M70"/>
    <mergeCell ref="N69:N70"/>
    <mergeCell ref="I40:I43"/>
    <mergeCell ref="H40:H43"/>
    <mergeCell ref="J40:J43"/>
    <mergeCell ref="K40:K43"/>
    <mergeCell ref="L40:L43"/>
    <mergeCell ref="M40:M43"/>
    <mergeCell ref="N40:N43"/>
    <mergeCell ref="H45:H48"/>
    <mergeCell ref="I45:I48"/>
    <mergeCell ref="J45:J48"/>
    <mergeCell ref="K45:K48"/>
    <mergeCell ref="L45:L48"/>
    <mergeCell ref="M45:M48"/>
    <mergeCell ref="C63:C64"/>
    <mergeCell ref="G90:G95"/>
    <mergeCell ref="H69:H70"/>
    <mergeCell ref="I69:I70"/>
    <mergeCell ref="E90:E95"/>
    <mergeCell ref="F90:F95"/>
    <mergeCell ref="K69:K70"/>
    <mergeCell ref="F74:F75"/>
    <mergeCell ref="G74:G75"/>
    <mergeCell ref="C90:C95"/>
    <mergeCell ref="D90:D95"/>
    <mergeCell ref="N18:N23"/>
    <mergeCell ref="F1:N1"/>
    <mergeCell ref="F2:N2"/>
    <mergeCell ref="F3:N3"/>
    <mergeCell ref="F4:N4"/>
    <mergeCell ref="G6:G8"/>
    <mergeCell ref="F6:F8"/>
    <mergeCell ref="B1:E1"/>
    <mergeCell ref="B2:E2"/>
    <mergeCell ref="B3:E3"/>
    <mergeCell ref="B4:E4"/>
    <mergeCell ref="H6:H8"/>
    <mergeCell ref="N7:N8"/>
    <mergeCell ref="I6:N6"/>
    <mergeCell ref="M7:M8"/>
    <mergeCell ref="I7:J7"/>
    <mergeCell ref="K7:L7"/>
    <mergeCell ref="H11:H12"/>
    <mergeCell ref="I11:I12"/>
    <mergeCell ref="J11:J12"/>
    <mergeCell ref="K11:K12"/>
    <mergeCell ref="L11:L12"/>
    <mergeCell ref="M11:M12"/>
    <mergeCell ref="N11:N12"/>
    <mergeCell ref="B49:B51"/>
    <mergeCell ref="A49:A51"/>
    <mergeCell ref="A6:A8"/>
    <mergeCell ref="C6:C8"/>
    <mergeCell ref="E6:E8"/>
    <mergeCell ref="B6:B8"/>
    <mergeCell ref="D6:D8"/>
    <mergeCell ref="N38:N39"/>
    <mergeCell ref="H18:H23"/>
    <mergeCell ref="I18:I23"/>
    <mergeCell ref="J18:J23"/>
    <mergeCell ref="K18:K23"/>
    <mergeCell ref="L18:L23"/>
    <mergeCell ref="M18:M23"/>
    <mergeCell ref="M38:M39"/>
    <mergeCell ref="K29:K36"/>
    <mergeCell ref="N29:N36"/>
    <mergeCell ref="H29:H36"/>
    <mergeCell ref="A97:B100"/>
    <mergeCell ref="A90:A95"/>
    <mergeCell ref="B90:B95"/>
    <mergeCell ref="B65:B67"/>
    <mergeCell ref="B60:B62"/>
    <mergeCell ref="B69:B70"/>
    <mergeCell ref="A63:A64"/>
    <mergeCell ref="B63:B64"/>
    <mergeCell ref="A69:A70"/>
    <mergeCell ref="A65:A67"/>
    <mergeCell ref="A60:A62"/>
    <mergeCell ref="A52:A54"/>
    <mergeCell ref="B74:B75"/>
    <mergeCell ref="C74:C75"/>
    <mergeCell ref="D74:D75"/>
    <mergeCell ref="E74:E75"/>
    <mergeCell ref="A88:A89"/>
    <mergeCell ref="A74:A75"/>
    <mergeCell ref="A76:A79"/>
    <mergeCell ref="B76:B79"/>
    <mergeCell ref="C76:C79"/>
    <mergeCell ref="D76:D79"/>
    <mergeCell ref="E76:E79"/>
    <mergeCell ref="B84:B86"/>
    <mergeCell ref="C84:C86"/>
    <mergeCell ref="D84:D86"/>
    <mergeCell ref="E84:E86"/>
    <mergeCell ref="D88:D89"/>
    <mergeCell ref="E88:E89"/>
    <mergeCell ref="E60:E62"/>
    <mergeCell ref="F88:F89"/>
    <mergeCell ref="G88:G89"/>
    <mergeCell ref="C88:C89"/>
    <mergeCell ref="B88:B89"/>
    <mergeCell ref="F84:F86"/>
    <mergeCell ref="G84:G86"/>
    <mergeCell ref="A84:A86"/>
    <mergeCell ref="B57:B58"/>
    <mergeCell ref="C57:C58"/>
    <mergeCell ref="D57:D58"/>
    <mergeCell ref="E57:E58"/>
    <mergeCell ref="F57:F58"/>
    <mergeCell ref="G57:G58"/>
    <mergeCell ref="F76:F79"/>
    <mergeCell ref="G76:G79"/>
    <mergeCell ref="B80:B83"/>
    <mergeCell ref="A80:A83"/>
    <mergeCell ref="C80:C83"/>
    <mergeCell ref="D80:D83"/>
    <mergeCell ref="E80:E83"/>
    <mergeCell ref="F80:F83"/>
    <mergeCell ref="G80:G83"/>
  </mergeCells>
  <phoneticPr fontId="2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Shlyahtina</cp:lastModifiedBy>
  <cp:lastPrinted>2016-04-25T14:32:38Z</cp:lastPrinted>
  <dcterms:created xsi:type="dcterms:W3CDTF">2010-02-19T07:22:40Z</dcterms:created>
  <dcterms:modified xsi:type="dcterms:W3CDTF">2016-04-26T14:25:20Z</dcterms:modified>
</cp:coreProperties>
</file>