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3-User2\Desktop\"/>
    </mc:Choice>
  </mc:AlternateContent>
  <bookViews>
    <workbookView xWindow="120" yWindow="105" windowWidth="15180" windowHeight="8835" tabRatio="463"/>
  </bookViews>
  <sheets>
    <sheet name="1 лист" sheetId="10" r:id="rId1"/>
  </sheets>
  <definedNames>
    <definedName name="_xlnm._FilterDatabase" localSheetId="0" hidden="1">'1 лист'!$C$1:$C$200</definedName>
    <definedName name="_xlnm.Print_Titles" localSheetId="0">'1 лист'!$9:$12</definedName>
    <definedName name="_xlnm.Print_Area" localSheetId="0">'1 лист'!$A$1:$N$198</definedName>
  </definedNames>
  <calcPr calcId="162913"/>
</workbook>
</file>

<file path=xl/calcChain.xml><?xml version="1.0" encoding="utf-8"?>
<calcChain xmlns="http://schemas.openxmlformats.org/spreadsheetml/2006/main">
  <c r="M75" i="10" l="1"/>
  <c r="M74" i="10"/>
  <c r="M73" i="10"/>
  <c r="M188" i="10"/>
  <c r="L188" i="10"/>
  <c r="M139" i="10" l="1"/>
  <c r="M138" i="10"/>
  <c r="M150" i="10"/>
  <c r="M149" i="10"/>
  <c r="M174" i="10" l="1"/>
  <c r="M172" i="10" l="1"/>
  <c r="M152" i="10" l="1"/>
  <c r="M153" i="10"/>
  <c r="D196" i="10"/>
  <c r="E196" i="10"/>
  <c r="F196" i="10"/>
  <c r="E162" i="10"/>
  <c r="F140" i="10"/>
  <c r="F158" i="10" l="1"/>
  <c r="F150" i="10"/>
  <c r="E138" i="10"/>
  <c r="G190" i="10"/>
  <c r="F169" i="10"/>
  <c r="F152" i="10" l="1"/>
  <c r="E152" i="10"/>
  <c r="G153" i="10"/>
  <c r="F144" i="10"/>
  <c r="F142" i="10"/>
  <c r="F138" i="10"/>
  <c r="E140" i="10"/>
  <c r="E144" i="10"/>
  <c r="E142" i="10"/>
  <c r="G71" i="10"/>
  <c r="G110" i="10"/>
  <c r="G111" i="10"/>
  <c r="G93" i="10"/>
  <c r="G92" i="10"/>
  <c r="G191" i="10" l="1"/>
  <c r="E33" i="10"/>
  <c r="E35" i="10" l="1"/>
  <c r="F35" i="10"/>
  <c r="F38" i="10"/>
  <c r="F34" i="10"/>
  <c r="F33" i="10"/>
  <c r="G73" i="10"/>
  <c r="F40" i="10"/>
  <c r="E21" i="10" l="1"/>
  <c r="M168" i="10"/>
  <c r="G63" i="10"/>
  <c r="G59" i="10"/>
  <c r="F63" i="10"/>
  <c r="G79" i="10" l="1"/>
  <c r="G78" i="10"/>
  <c r="G47" i="10" l="1"/>
  <c r="F71" i="10" l="1"/>
  <c r="F72" i="10"/>
  <c r="E71" i="10"/>
  <c r="E72" i="10"/>
  <c r="D72" i="10"/>
  <c r="D71" i="10"/>
  <c r="E70" i="10" l="1"/>
  <c r="F70" i="10"/>
  <c r="E39" i="10"/>
  <c r="F39" i="10"/>
  <c r="D39" i="10"/>
  <c r="G37" i="10"/>
  <c r="M183" i="10" l="1"/>
  <c r="M182" i="10"/>
  <c r="M163" i="10" l="1"/>
  <c r="M25" i="10"/>
  <c r="M26" i="10"/>
  <c r="G41" i="10" l="1"/>
  <c r="E14" i="10"/>
  <c r="E190" i="10"/>
  <c r="F190" i="10"/>
  <c r="D190" i="10"/>
  <c r="E164" i="10" l="1"/>
  <c r="F164" i="10" s="1"/>
  <c r="E160" i="10"/>
  <c r="F160" i="10" s="1"/>
  <c r="D152" i="10" l="1"/>
  <c r="M140" i="10" l="1"/>
  <c r="E137" i="10"/>
  <c r="F137" i="10"/>
  <c r="D138" i="10"/>
  <c r="D137" i="10" s="1"/>
  <c r="G121" i="10" l="1"/>
  <c r="G109" i="10"/>
  <c r="G87" i="10"/>
  <c r="G85" i="10"/>
  <c r="E48" i="10"/>
  <c r="F48" i="10"/>
  <c r="D48" i="10"/>
  <c r="G48" i="10" l="1"/>
  <c r="E30" i="10"/>
  <c r="E29" i="10"/>
  <c r="F29" i="10"/>
  <c r="D21" i="10" l="1"/>
  <c r="M189" i="10" l="1"/>
  <c r="G38" i="10" l="1"/>
  <c r="G23" i="10"/>
  <c r="G129" i="10" l="1"/>
  <c r="G128" i="10"/>
  <c r="E13" i="10" l="1"/>
  <c r="D13" i="10"/>
  <c r="G22" i="10" l="1"/>
  <c r="M173" i="10" l="1"/>
  <c r="G35" i="10" l="1"/>
  <c r="G36" i="10" l="1"/>
  <c r="F13" i="10" l="1"/>
  <c r="M24" i="10" l="1"/>
  <c r="G25" i="10" l="1"/>
  <c r="G34" i="10" l="1"/>
  <c r="G21" i="10" l="1"/>
  <c r="G72" i="10" l="1"/>
  <c r="A50" i="10" l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M15" i="10" l="1"/>
  <c r="G189" i="10" l="1"/>
  <c r="G155" i="10" l="1"/>
  <c r="M145" i="10"/>
  <c r="E154" i="10"/>
  <c r="G137" i="10" l="1"/>
  <c r="F154" i="10"/>
  <c r="D154" i="10"/>
  <c r="G15" i="10" l="1"/>
  <c r="G196" i="10" l="1"/>
  <c r="G40" i="10" l="1"/>
  <c r="G29" i="10" l="1"/>
  <c r="G18" i="10"/>
  <c r="M180" i="10"/>
  <c r="M181" i="10"/>
  <c r="M170" i="10"/>
  <c r="M169" i="10"/>
  <c r="M167" i="10"/>
  <c r="M166" i="10"/>
  <c r="M165" i="10"/>
  <c r="M164" i="10"/>
  <c r="M162" i="10"/>
  <c r="D70" i="10"/>
  <c r="G70" i="10" l="1"/>
  <c r="G39" i="10"/>
  <c r="A15" i="10" l="1"/>
  <c r="F148" i="10"/>
  <c r="F195" i="10" s="1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G33" i="10"/>
  <c r="G17" i="10"/>
  <c r="G165" i="10" l="1"/>
  <c r="G164" i="10"/>
  <c r="G163" i="10"/>
  <c r="G161" i="10"/>
  <c r="G160" i="10"/>
  <c r="G159" i="10"/>
  <c r="G157" i="10"/>
  <c r="G152" i="10"/>
  <c r="G151" i="10"/>
  <c r="G150" i="10"/>
  <c r="G149" i="10"/>
  <c r="G144" i="10"/>
  <c r="G140" i="10"/>
  <c r="G138" i="10"/>
  <c r="G31" i="10"/>
  <c r="M178" i="10" l="1"/>
  <c r="M177" i="10"/>
  <c r="M157" i="10"/>
  <c r="M156" i="10"/>
  <c r="G178" i="10" l="1"/>
  <c r="G156" i="10" l="1"/>
  <c r="G162" i="10"/>
  <c r="G169" i="10"/>
  <c r="G188" i="10"/>
  <c r="G158" i="10"/>
  <c r="G166" i="10"/>
  <c r="G179" i="10"/>
  <c r="G177" i="10"/>
  <c r="G24" i="10" l="1"/>
  <c r="G26" i="10"/>
  <c r="G30" i="10"/>
  <c r="G154" i="10" l="1"/>
  <c r="E147" i="10"/>
  <c r="E194" i="10" s="1"/>
  <c r="F147" i="10"/>
  <c r="E148" i="10"/>
  <c r="E195" i="10" s="1"/>
  <c r="D147" i="10"/>
  <c r="D194" i="10" s="1"/>
  <c r="D148" i="10"/>
  <c r="D195" i="10" s="1"/>
  <c r="A188" i="10"/>
  <c r="A149" i="10"/>
  <c r="A150" i="10" s="1"/>
  <c r="A152" i="10" s="1"/>
  <c r="A153" i="10" s="1"/>
  <c r="A138" i="10"/>
  <c r="F194" i="10" l="1"/>
  <c r="F193" i="10" s="1"/>
  <c r="E193" i="10"/>
  <c r="G148" i="10"/>
  <c r="G147" i="10"/>
  <c r="F146" i="10"/>
  <c r="D146" i="10"/>
  <c r="E146" i="10"/>
  <c r="G146" i="10" l="1"/>
  <c r="G194" i="10"/>
  <c r="D193" i="10"/>
  <c r="G14" i="10" l="1"/>
  <c r="G195" i="10" l="1"/>
  <c r="G193" i="10"/>
  <c r="G13" i="10"/>
</calcChain>
</file>

<file path=xl/sharedStrings.xml><?xml version="1.0" encoding="utf-8"?>
<sst xmlns="http://schemas.openxmlformats.org/spreadsheetml/2006/main" count="480" uniqueCount="321">
  <si>
    <t>Должностное лицо, ответственное за составление формы (ФИО, должность, контактный телефон)</t>
  </si>
  <si>
    <t>Значения индикаторов</t>
  </si>
  <si>
    <t>план</t>
  </si>
  <si>
    <t>факт</t>
  </si>
  <si>
    <t>№ п\п</t>
  </si>
  <si>
    <t>Наименование индикатора, единица измерения</t>
  </si>
  <si>
    <t>Наименование отчитывающейся организации</t>
  </si>
  <si>
    <t>Министерство экологии и природных ресурсов Республики Татарстан</t>
  </si>
  <si>
    <t>Реквизиты государственной программы, период реализации</t>
  </si>
  <si>
    <t>Наименование нормативно правового акта об утверждении государственной программы</t>
  </si>
  <si>
    <t>Предоставление информации о состоянии окружающей среды, ее загрязнении, в том числе экстренной информацией об опасных природных явлениях и экстремально высоком загрязнении окружающей среды, а также повышение качества и своевременности предупреждений об опасных природных (гидрометеорологических) явлениях</t>
  </si>
  <si>
    <t>Бюджет Республики Татарстан</t>
  </si>
  <si>
    <t>Ежегодный анализ и оценка ресурсной базы нефти и газа нефтяных месторождений Республики Татарстан за 2013-2019 годы</t>
  </si>
  <si>
    <t>Подготовка информационных пакетов по участкам недр местного значения Республики Татарстан, предоставляемых в пользование на условиях аукциона</t>
  </si>
  <si>
    <t>Оперативная оценка запасов общераспространенных полезных ископаемых на территории Республики Татарстан для постановки их на государственный учёт</t>
  </si>
  <si>
    <t>Ведение мониторинга опасных экзогенных геологических процессов на территории Республики Татарстан на территориальном уровне</t>
  </si>
  <si>
    <t>Бюджет Российской Федерации</t>
  </si>
  <si>
    <t>Всего, в т.ч.</t>
  </si>
  <si>
    <t>Работа со средствами массовой информации, издательская деятельность, выпуск справочников,  методических пособий, буклетов, сборников, создание кино- и видеопродукции, проведение экологических экскурсий, экологических праздников и акций, взаимодействие с учительским корпусом и органами образования</t>
  </si>
  <si>
    <t>Предоставление государственных услуг в сфере охраны окружающей среды, проведение эффективной кадровой политики, финансово-экономическое сопровождение исполнения государственных функций Министерства экологии и природных ресурсов Республики Татарстан</t>
  </si>
  <si>
    <t>Реализация комплекса мер по привлечению финансовых средств на природоохранные мероприятия из различных источников, проведение процедур конкурсных торгов по государственным заказам, реализация природоохранных мероприятий</t>
  </si>
  <si>
    <t xml:space="preserve">Развитие и сопровождение ГИС «Экологическая карта Республики Татарстан» </t>
  </si>
  <si>
    <t xml:space="preserve">Информационное обеспечение коллегий, заседаний межведомственной комиссии по экологической безопасности, природопользованию и санитарно-эпидемиологическому благополучию в Республике Татарстан </t>
  </si>
  <si>
    <t>Всего по программе</t>
  </si>
  <si>
    <t>93-95</t>
  </si>
  <si>
    <t>-</t>
  </si>
  <si>
    <t>Подготовка оригинал-макета и издание государственного доклада «О состоянии природных ресурсов и об охране окружающей среды Республики Татарстан»</t>
  </si>
  <si>
    <t>Охрана и учет объектов растительного и животного мира, разработка нормативно-правовых документов в сфере сохранения и восстановления биологического разнообразия РТ, финансово-экономическое, кадровое обеспечение деятельности государственных природных заказников</t>
  </si>
  <si>
    <t>Подготовка и выпуск телепередач (телесюжетов) по экологической тематике на центральных республиканских телеканалах</t>
  </si>
  <si>
    <t>Доля населения Республики Татарстан, имеющего доступ к достоверной информации о состоянии окружающей среды, процентов</t>
  </si>
  <si>
    <t>Организация и проведение республиканского конкурса «Школьный экопатруль» среди учащихся общеобразовательных организаций Республики Татарстан</t>
  </si>
  <si>
    <t>Материальное стимулирование волонтеров за фиксацию правонарушений в части несанкционированного размещения отходов с возможностью индентификации нарушителя</t>
  </si>
  <si>
    <t>Количество целевых материалов по экологической тематике, размещенных в печатных, электронных СМИ и транслируемых на городских, республиканских каналах, штук</t>
  </si>
  <si>
    <t xml:space="preserve">Нормирование негативного воздействия на окружающую среду, проведение государственной экологической экспертизы, разработка региональных нормативно-правовых актов  в области экспертизы и нормирования, мониторинг состояния окружающей среды  </t>
  </si>
  <si>
    <t>Реализация мер по охране атмосферного воздуха, водных объектов и земельных ресурсов</t>
  </si>
  <si>
    <t>Проведение аукционов на право пользования участками недр на территории Республики Татарстан на разведку и добычу общераспространенных полезных ископаемых; лицензирование государственного фонда недр Республики Татарстан</t>
  </si>
  <si>
    <t xml:space="preserve">Проведение проверок за соблюдением требований законодательства Российской Федерации и Республики Татарстан в области охраны окружающей среды и природопользования на объектах, подлежащих региональному надзору </t>
  </si>
  <si>
    <t>Лабораторно-аналитическое обеспечение и сопровождение регионального государственного экологического надзора</t>
  </si>
  <si>
    <t>Количество отобранных проб внешней среды (вода, воздух и почва), шт.</t>
  </si>
  <si>
    <t>Количество проведённых лабораторных анализов отобранных проб внешней среды (вода, воздух и почва), шт.</t>
  </si>
  <si>
    <t>Источник финансиро-вания (всего, в т.ч. бюджет РФ, бюджет РТ, местный бюджет, внебюджет. источн.)</t>
  </si>
  <si>
    <t>Всего **</t>
  </si>
  <si>
    <t>Приложение № 5</t>
  </si>
  <si>
    <t>к Порядку разработки реализации и оценки</t>
  </si>
  <si>
    <t>эффективности государственных программ</t>
  </si>
  <si>
    <t>Исполнено с начала года, тыс.руб. (кассовые расходы)</t>
  </si>
  <si>
    <t>Процент исполне-ния</t>
  </si>
  <si>
    <t>Предыдущий год</t>
  </si>
  <si>
    <t>Текущий год</t>
  </si>
  <si>
    <t>Наименование подпрограмм (раздела, мероприятия)**</t>
  </si>
  <si>
    <t>70</t>
  </si>
  <si>
    <t xml:space="preserve">Организация мероприятий по сбору, хранению и вывозу биологических отходов на территории Сабинского муниципального района </t>
  </si>
  <si>
    <t>Доля населения от общего числа жителей республики, принимающих участие в природоохранных, эколого-просветительских мероприятиях, процентов</t>
  </si>
  <si>
    <t>Местные бюджеты</t>
  </si>
  <si>
    <t>Доля использованных, обезвреженных отходов в общем объеме образовавшихся в процессе производства и потребления, процентов*</t>
  </si>
  <si>
    <t>План на следую-щий год</t>
  </si>
  <si>
    <t xml:space="preserve">Процент выполне-ния </t>
  </si>
  <si>
    <t>Ведущий советник отдела экономики охраны окружающей среды Шляхтина О.В., 8(843)267-68-38</t>
  </si>
  <si>
    <t>Ведение системы расчетного мониторинга за состоянием атмосферного воздуха для выявления источников загрязнения, деятельность которых является причиной повышенной загазованности атмосферного воздуха в городе Казани</t>
  </si>
  <si>
    <t>Ведение системы расчетного мониторинга за состоянием атмосферного воздуха для выявления источников загрязнения, деятельность которых является причиной повышенной загазованности атмосферного воздуха в городе Нижнекамске</t>
  </si>
  <si>
    <t>Организация и проведение ежегодного республиканского конкурса "Эколидер"</t>
  </si>
  <si>
    <t>Подготовка и трансляция видеороликов на экологическую тематику на городских и центральных республиканских телеканалах</t>
  </si>
  <si>
    <t xml:space="preserve">Разработка и выпуск детских изданий по изучению окружающей среды </t>
  </si>
  <si>
    <t>Подготовка и проведение конкурса #ЭКОВЕСНА в период проведения двухмесячника</t>
  </si>
  <si>
    <t>Доля обработанных (прошедших процедуру сортировки) ТКО от общего количества образовавшихся ТКО, процентов*</t>
  </si>
  <si>
    <t>Доля населенных пунктов Республики Татарстан, включенных в систему централизованного сбора ТКО (обеспеченных предоставлением коммунальной услуги по сбору и транспортированию ТКО), процентов*</t>
  </si>
  <si>
    <t>Доля вторичных ресурсов, извлеченных в процессе раздельного сбора и обработки (сортировки) ТКО, от общего количества образовавшихся ТКО, процентов*</t>
  </si>
  <si>
    <t xml:space="preserve">Доля ТКО, термически обезвреженных с генерацией электрической и (или) тепловой энергии, утилизированных в RDF, от общего количества образовавшихся ТКО, процентов*
</t>
  </si>
  <si>
    <t>Доля контейнерных площадок, оборудованных для осуществления раздельного сбора ТКО, процентов*</t>
  </si>
  <si>
    <t>Количество действующих пунктов приема утильсырья (вторичных ресурсов), штук*</t>
  </si>
  <si>
    <t>Ведение республиканского банка цифровой информации по геологии и недропользованию</t>
  </si>
  <si>
    <t>Проведение государственной экспертизы разведанных запасов общераспространенных полезных ископаемых, технико-экономических обоснований кондиций и геологической информации об участках недр местного значения; координация и регулирование геологоразведочных работ, выполняемых за счет средств недропользователей;  информационное обеспечение недропользования</t>
  </si>
  <si>
    <t>Доля заявок, поступивших в государственную информационную систему «Народный контроль», которым присвоен статус «Заявка решена», процентов</t>
  </si>
  <si>
    <t>Наличие уведомлений со статусом «Выполнено несвоевременно» в государственной информационной системе «Народный контроль», единиц</t>
  </si>
  <si>
    <t>0</t>
  </si>
  <si>
    <t>Доля уловленных и обезвреженных загрязняющих атмосферный воздух веществ в общем количестве отходящих загрязняющих веществ от стационарных источников,  процентов*</t>
  </si>
  <si>
    <t>Доля автотранспортных средств с повышенным содержанием загрязняющих веществ в отработавших газах к общему количеству проверенных автомобилей,  процентов*</t>
  </si>
  <si>
    <t>Доля загрязненных (без очистки) сточных вод в общем объеме водоотведения, процентов*</t>
  </si>
  <si>
    <t>Доля рекультивируемых земель, процентов*</t>
  </si>
  <si>
    <t>Соотношение фактического объема эксплуатационного бурения нефтяных скважин к запланированному, процентов</t>
  </si>
  <si>
    <t>Соотношение фактического объема поисково-разведочного бурения нефтяных скважин к запланированному, процентов</t>
  </si>
  <si>
    <t>Соотношение количества удовлетворенных заявок на предоставление геологической информации к общему  количеству обращений, процентов</t>
  </si>
  <si>
    <t>Соотношение количества выданных лицензий к количеству рассмотренных заявлений на получение права пользования недрами с целью геологического изучения, разведки и добычи полезных ископаемых, процентов</t>
  </si>
  <si>
    <t>Количество муниципальных районов (городских округов), охваченных территориальной системой наблюдения за состоянием окружающей среды, единиц</t>
  </si>
  <si>
    <t>Количество выявленных и пресеченных нарушений на ООПТ РТ, единиц</t>
  </si>
  <si>
    <t>Соотношение количества зарегистрированных обращений в области охраны окружающей среды при планировании хозяйственной и иной деятельности, территориального планировании и государственной экологической экспертизы и количества подготовленных согласований и проведенных государственных экологических экспертиз, процентов</t>
  </si>
  <si>
    <t>Доля устраненных нарушений из числа выявленных нарушений в сфере природопользования и охраны окружающей среды, процентов</t>
  </si>
  <si>
    <t>Количество исходящих документов в сфере экологического нормирования, касающегося государственного регулирования негативного воздействия на окружающую среду, единиц</t>
  </si>
  <si>
    <t>Плановые объёмы финансирования на отчётный год (в соотв. с Законом о бюджете РТ), тыс.руб.</t>
  </si>
  <si>
    <t>Обоснование границ землеотводов на территориях месторождений с оцененными эксплуатационными запасами подземных вод с целью резервирования земель для строительства водозаборов подземных вод (с учетом сложившейся санитарной, водохозяйственной обстановки и условий современного землепользования)</t>
  </si>
  <si>
    <t>Актуализация и ведение базы пространственных данных объектов недропользования, месторождений и проявлений общераспространенных полезных ископаемых находящихся на водных объектах Республики Татарстан</t>
  </si>
  <si>
    <t>Бюджет Республики Татарстан, ГК РТ по БР</t>
  </si>
  <si>
    <t>Проведение государственного мониторинга охотничьих ресурсов и среды их обитания в части учета численности охотничьих видов животных; регулирование охотничьих ресурсов на территории Республики Татарстан</t>
  </si>
  <si>
    <t>Количество крупных городов Республики Татарстан, охваченных сводными расчетами загрязнения атмосферного воздуха, единиц</t>
  </si>
  <si>
    <t>Доля подтвержденности прогнозов и предупреждений о неблагоприятных явлениях (тенденциях), связанных с состоянием окружающей среды, ее загрязнением, процентов</t>
  </si>
  <si>
    <t>Реализация природоохранных мероприятий в рамках соглашений с Исполнительными комитетами муниципальных районов (городских округов) за счет средств местных бюджетов</t>
  </si>
  <si>
    <t>Исполнение переданных полномочий Российской Федерации в сфере охоты и охраны охотничьих ресурсов, проведение биотехнических мероприятий</t>
  </si>
  <si>
    <t>Исполнение переданных полномочий Российской Федерации в области регулирования и охраны водных биологических ресурсов</t>
  </si>
  <si>
    <t>Проведение проверок за соблюдением требований законодательства Российской Федерации и Республики Татарстан в области  использования и охраны объектов животного мира, лицензирование пользования объектами животного мира</t>
  </si>
  <si>
    <t>Дооснащение стационарных и передвижных постов наблюдений за состоянием атмосферного воздуха</t>
  </si>
  <si>
    <t>Проведение инвентаризации объема выбросов и поглощения парниковых газов на территории Республики Татарстан</t>
  </si>
  <si>
    <t>Создание тематических экологических изданий Республики Татарстан</t>
  </si>
  <si>
    <t>Проведение эколого-практических мероприятий</t>
  </si>
  <si>
    <t>Капитальный ремонт гидротехнических сооружений пруда у села Большое Ходяшево Нижневязовского городского поселения Зеленодольского муниципального района Республики Татарстан</t>
  </si>
  <si>
    <t>Капитальный ремонт гидротехнических сооружений у села Ташкирмень Макаровского сельского поселения Лаишевского муниципального района Республики Татарстан</t>
  </si>
  <si>
    <t>Капитальный ремонт гидротехнических сооружений  у села Нурлаты Зеленодольского муниципального района Республики Татарстан</t>
  </si>
  <si>
    <t>Соотношение площади территории, охваченной новыми данными геологических, гидрогеологических, и геоэкологических исследований к общей площади территории Республики Татарстан, процентов*</t>
  </si>
  <si>
    <t>Количество выявленных перспективных участков общераспространенных полезных ископаемых, единиц*</t>
  </si>
  <si>
    <t>Соотношение площади территории, охваченной мониторингом геологической среды к общей площади территории Республики Татарстан, процентов *</t>
  </si>
  <si>
    <t>Отношение количества муниципальных районов Республики Татарстан, охваченных мониторингом опасных экзогенных геологических процессов (ОЭГП), к количеству муниципальных районов Республики Татарстан, подверженных негативному влиянию ОЭГП, процентов*</t>
  </si>
  <si>
    <t>Соотношение утвержденных запасов подземных вод и их прогнозных эксплуатационных ресурсов, процентов*</t>
  </si>
  <si>
    <t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территориях, процентов*</t>
  </si>
  <si>
    <t>Доля ГТС с неудовлетворительным и опасным уровнем безопасности, приведенных в безопасное техническое состояние, процентов*</t>
  </si>
  <si>
    <t>Количество ГТС с неудовлетворительным и опасным уровнем безопасности, приведенных в безопасное техническое состояние, единиц*</t>
  </si>
  <si>
    <t>Численность населения, экологические условия проживания которого будут улучшены в результате реализации мероприятий по восстановлению и экологической реабилитации водных объектов, чел.*</t>
  </si>
  <si>
    <t>Площадь работ по восстановлению и экологической реабилитации водных объектов, тыс.м2*</t>
  </si>
  <si>
    <t>Количество видов, занесенных в  Красную книгу Республики Татарстан, штук*</t>
  </si>
  <si>
    <t>Количество видов, занесенных в  Красную книгу Республики Татарстан, переведенных в более "низкую" категорию редкости, штук*</t>
  </si>
  <si>
    <t>Количество видов, выведенных из Красной книги Республики Татарстан, штук*</t>
  </si>
  <si>
    <t>Количество учащихся, охваченных лекциями и иными публичными мероприятиями по вопросам ООПТ, чел.</t>
  </si>
  <si>
    <t>Соотношение величины фактического поступления в бюджет РТ разовых платежей за пользование недрами при наступлении определенных событий, оговоренных в лицензии, при пользовании недрами на территории РФ по участкам недр, содержащим общераспространенные полезные ископаемые, или участкам недр местного значения к утвержденным плановым значениям, процентов</t>
  </si>
  <si>
    <t>Уровень удовлетворенности качеством государственных услуг, процентов*</t>
  </si>
  <si>
    <t>Доля стоимости контрактов, заключенных по результатам несостоявшихся конкурентных способов закупок, в общей стоимости заключенных контрактов, процентов*</t>
  </si>
  <si>
    <t xml:space="preserve">Очистка озера в пос.Приволжский Спасского муниципального района </t>
  </si>
  <si>
    <t>Преобразование в электронный вид геологических отчетов и графических приложений к геологическим отчетам на бумажных носителях, находящихся на хранении в  фонде геологической информации Министерства экологии и природных ресурсов Республики Татарстан</t>
  </si>
  <si>
    <t>Размещение научных статей в журнале "Георесурсы"</t>
  </si>
  <si>
    <t>Разработка региональных нормативов фонового содержания загрязняющих веществ в донных отложениях водных объектов Республики Татарстан</t>
  </si>
  <si>
    <t>10</t>
  </si>
  <si>
    <t>Количество изданий по вопросам ООПТ, шт.</t>
  </si>
  <si>
    <t>Выполнение государственных программ государственным заказчиком-координатором, процентов*</t>
  </si>
  <si>
    <t>Доля взысканных средств от наложенных штрафов, процентов</t>
  </si>
  <si>
    <t>Количество выпусков журнала "Георесурсы", в которых размещены научные статьи, выпусков*</t>
  </si>
  <si>
    <t xml:space="preserve">Геологическое доизучение участков действующих водозаборов в с.Сарманово с целью оценки возможности увеличения их производительности </t>
  </si>
  <si>
    <t>Капитальный ремонт ГТС пруда у с.Уразаево Азнакаевского  муниципального   района  Республики Татарстан</t>
  </si>
  <si>
    <t>Капитальный ремонт ГТС пруда у с. Новое Ильмово Дрожжановского муниципального района  Республики Татарстан</t>
  </si>
  <si>
    <t>Капитальный ремонт ГТС пруда №2 у с. Старые Кутуши Черемшанского  муниципального района Республики Татарстан</t>
  </si>
  <si>
    <t>Капитальный ремонт ГТС пруда у с.Штырь Арского муниципального района Республики Татарстан</t>
  </si>
  <si>
    <t>Капитальный ремонт ГТС пруда у д.Старая Юльба Арского муниципального района Республики Татарстан</t>
  </si>
  <si>
    <t>Капитальный ремонт ГТС пруда у с.Зубаирово Актанышского муниципального района Республики Татарстан</t>
  </si>
  <si>
    <t>Капитальный ремонт ГТС пруда у с.Бегишево Заинского муниципального района Республики Татарстан</t>
  </si>
  <si>
    <t xml:space="preserve">Капитальный ремонт ГТС пруда у с.Нижнее Бишево Заинского муниципального района Республики Татарстан </t>
  </si>
  <si>
    <t>Капитальный ремонт ГТС пруда у д.Старое Альметьево Муслюмовского муниципального района  Республики Татарстан</t>
  </si>
  <si>
    <t>Капитальный ремонт ГТС пруда у н.п. Верхний Таканыш Мамадышского муниципального района Республики Татарстан</t>
  </si>
  <si>
    <t>23</t>
  </si>
  <si>
    <t>Соотношение количества отчетов о результатах геолого-разведочных работ и количества проведенных государственных экспертиз, процентов</t>
  </si>
  <si>
    <t>Подпрограмма 1 «Регулирование качества окружающей среды Республики Татарстан на 2014-2021 годы»</t>
  </si>
  <si>
    <t xml:space="preserve">Подпрограмма 2 «Государственное управление в сфере обращения отходов производства и потребления в Республике Татарстан на 2014-2021 годы»     </t>
  </si>
  <si>
    <t>Подпрограмма 3 «Государственное управление в сфере недропользования Республики Татарстан на 2014-2021 годы»</t>
  </si>
  <si>
    <t>Подпрограмма 4 «Развитие водохозяйственного комплекса Республики Татарстан на 2014-2021 годы»</t>
  </si>
  <si>
    <t>Подпрограмма 5 «Биологическое разнообразие Республики Татарстан на 2014-2021 годы»</t>
  </si>
  <si>
    <t>Доля облагороженных земельных участков от общей площади загрязненных земельных участков в результате несанкционированного размещения отходов производства и потребления, процентов</t>
  </si>
  <si>
    <t>85</t>
  </si>
  <si>
    <t>Доля предупреждений в общем количестве административных наказаний, процентов</t>
  </si>
  <si>
    <t>Осуществление регионального государственного экологического надзора в области охраны и использования особо охраняемых природных территорий, практические мероприятия по обеспечению сохранения редких и находящихся под угрозой исчезновения объектов животного и растительного мира:, изготовление и установка информационных знаков, указателей, форм наглядной агитации по границам особо охраняемых природных территорий</t>
  </si>
  <si>
    <t>Государственная программа «Охрана окружающей среды, воспроизводство и использование природных ресурсов Республики Татарстан на 2014 – 2021 годы» (далее - Программа)</t>
  </si>
  <si>
    <t>Реализация переданных РТ отдельных полномочий РФ в области водных отношений (расчистка и руслоспрямление рек в целях предотвращения негативного воздействия вод, определение границ водоохранных зон и прибрежных защитных полос водных объектов)</t>
  </si>
  <si>
    <t>Подпрограмма 6 «Воспроизводство и использование охотничьих ресурсов Республики Татарстан на 2014-2021 годы»</t>
  </si>
  <si>
    <t>Подпрограмма 7 «Координирование деятельности служб в сфере охраны окружающей среды и природопользования Республики Татарстан на 2014-2021 годы»</t>
  </si>
  <si>
    <t>Доля закупок, размещенных у субъектов малого предпринимательства и социально ориентированных некоммерческих организаций, от совокупного годового объема закупок, процентов*</t>
  </si>
  <si>
    <t>да</t>
  </si>
  <si>
    <t>Объемы финансирования на отчетный год в соответствии с лимитами бюджетных обязательств и средствами из внебюдж.источ-ников, тыс.руб.</t>
  </si>
  <si>
    <t xml:space="preserve">Приобретение газоанализаторов и дымомеров для контроля токсичности и дымности отработавших газов автомобилей </t>
  </si>
  <si>
    <t>Приобретение приборов и оборудования для развития систем экологического надзора и регионального экологического мониторинга</t>
  </si>
  <si>
    <t>Проведение маркшейдерских работ для определения ущерба от добычи общераспространенных полезных ископаемых  и обследования водоохранных зон на территории Республики Татарстан</t>
  </si>
  <si>
    <t>Приобретение и поставка мини-экспресс-лабораторий</t>
  </si>
  <si>
    <t>Поддержка волонтерского, общественного экологического движения в Республике Татарстан</t>
  </si>
  <si>
    <t>ТРО МООО "РОССИЙСКИЕ СТУДЕНЧЕСКИЕ ОТРЯДЫ" ИНН: 1655068227</t>
  </si>
  <si>
    <t>19МЭ-2с от 31.01.2019</t>
  </si>
  <si>
    <t>19МЭ-3с от 01.02.2019</t>
  </si>
  <si>
    <t>РЕГИОНАЛЬНОЕ ОТДЕЛЕНИЕ ВСЕРОССИЙСКОЙ ОБЩЕСТВЕННОЙ ОРГАНИЗАЦИИ "РУССКОЕ ГЕОГРАФИЧЕСКОЕ ОБЩЕСТВО" В РЕСПУБЛИКЕ ТАТАРСТАН
(1656046480)</t>
  </si>
  <si>
    <t>19МЭ-4с от 01.02.2019</t>
  </si>
  <si>
    <t xml:space="preserve">Ежегодная оценка ресурсного потенциала перспективных участков недр территории Республики Татарстан для обоснования геологического изучения и разведки углеводородов сланцевых формаций </t>
  </si>
  <si>
    <t>Уточнение количественной оценки перспектив нефтеносности территории Республики Татарстан (подсчет прогнозных ресурсов нефти)</t>
  </si>
  <si>
    <t>Ведение мониторинга подземных вод Республики Татарстан на территориальном уровне</t>
  </si>
  <si>
    <t>Ревизионная оценка состояния и использования питьевых подземных вод на территории Камско-Устьинского, Тетюшского и Верхнеуслонского муниципальных районов Республики Татарстан</t>
  </si>
  <si>
    <t>Геологическая оценка влияния экзогенных геологических процессов на земельных участках муниципальных районов Руспублики Татарстан и в г.Казани с целью определения необходимости переселения жителей, проживающих в зонах влияния экзогенных геологических процессов</t>
  </si>
  <si>
    <t>Поисково-оценочные работы для обоснования резервного источника питьевого водоснабжения г.Лениногорск Республики Татарстан</t>
  </si>
  <si>
    <t>Переоценка запасов подземных вод Столбищенского месторождения в связи с изменением водохозяйственной обстановки и условий землепользования</t>
  </si>
  <si>
    <t>Поисково-оценочные работы для обоснования подземного источника питьевого и хозяйственно-бытового водоснабжения н.п.Мелля-Тамак и Верхний Табын Муслюмовского муниципального района</t>
  </si>
  <si>
    <t>Поисково-оценочные работы для обоснования подземного источника питьевого и хозяйственно-бытового водоснабжения н.п. Усады, Чубарово, Тимофеевка Высокогорского муниципального района</t>
  </si>
  <si>
    <t>Поисково-оценочные работы для обоснования подземного источника питьевого и хозяйственно-бытового водоснабжения н.п. Андреевка, Старые Челны Нурлатского муниципального района</t>
  </si>
  <si>
    <t>Поисково-оценочные работы с целью изыскания источника питьевого водоснабжения с. Иж-Бобья Агрызского муниципального района Республики Татарстан</t>
  </si>
  <si>
    <t>Капитальный ремонт ГТС пруда у д. Сикия  Муслюмовского  муниципального района Республики Татарстан</t>
  </si>
  <si>
    <t>Капитальный ремонт ГТС пруда у с.Буралы Азнакаевского  муниципального района  Республики Татарстан</t>
  </si>
  <si>
    <t xml:space="preserve">Капитальный ремонт гидротехнических сооружений пруда по ул.Озерной в пос.Совхоза им.25 Октября Лаишевского муниципального района  Республики Татарстан
</t>
  </si>
  <si>
    <t>Капитальный ремонт гидротехнических сооружений в г.Менделеевск Республики Татарстан</t>
  </si>
  <si>
    <t>Капитальный ремонт ГТС пруда у с.Костенеево Елабужского муниципального района Республики Татарстан</t>
  </si>
  <si>
    <t>Капитальный ремонт ГТС пруда у с.Верхний Пшалым Арского муниципального района Республики Татарстан</t>
  </si>
  <si>
    <t>Бюджет РТ, РКМ РТ от 22.02.2019 № 371-р</t>
  </si>
  <si>
    <t>Бюджет РТ, РКМ РТ от 21.01.2019 № 66-р</t>
  </si>
  <si>
    <t>Подпрограмма 8 «Бюджетные инвестиции и капитальный ремонт социальной и инженерной инфраструктуры в рамках государственной программы "Охрана окружающей среды, воспроизводство и использование природных ресурсов Республики Татарстан на 2014-2021 годы»</t>
  </si>
  <si>
    <t>Завершение работ по объекту "Строительство очистных сооружений на выпуск сточных вод в пруд "Адмиралтейский" в г. Казани"</t>
  </si>
  <si>
    <t>Берегоукрепление территории объекта культурного наследия федерального значения "Памятник павшим воинам, архитектор Н.Ф. Алферов" на р. Казанке в г. Казани</t>
  </si>
  <si>
    <t>Бюджет РТ, РКМ РТ от 11.01.2019 № 8-р</t>
  </si>
  <si>
    <t>Бюджет РТ, РКМ РТ от 29.12.2018 № 3763-р</t>
  </si>
  <si>
    <t>Количество вновь созданных объектов социальной и инженерной инфраструктуры в области охраны окружающей среды, воспроизводства и использования природных ресурсов Республики Татарстан, единиц*</t>
  </si>
  <si>
    <t>Количество отремонтированных объектов социальной и инженерной инфраструктуры в области охраны окружающей среды, воспроизводства и использования природных ресурсов Республики Татарстан, единиц*</t>
  </si>
  <si>
    <t>&gt;=96</t>
  </si>
  <si>
    <t>Бюджет РТ, РКМ РТ от 21.12.2018 № 3543-р</t>
  </si>
  <si>
    <t>Бюджет РТ, РКМ РТ от 29.12.2018 № 3732-р</t>
  </si>
  <si>
    <t>&gt;=15</t>
  </si>
  <si>
    <t>&lt;=12</t>
  </si>
  <si>
    <t>&gt;=10</t>
  </si>
  <si>
    <t>&gt;=50</t>
  </si>
  <si>
    <t>Выполнение Государственного заказа на управление в сфере охраны окружающей среды и природопользования, процентов*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</si>
  <si>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</si>
  <si>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</si>
  <si>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</si>
  <si>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</si>
  <si>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</si>
  <si>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</si>
  <si>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</si>
  <si>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</si>
  <si>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</si>
  <si>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</si>
  <si>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</si>
  <si>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</si>
  <si>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</si>
  <si>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</si>
  <si>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</si>
  <si>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</si>
  <si>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</si>
  <si>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</si>
  <si>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Проведение научно-исследовательских работ в области охраны окружающей среды по теме «Оценка физико-химических и токсикологических характеристик осадков сточных вод с иловых карт биологических очистных сооружений г. Казани и научное обоснование направлений их утилизации»</t>
  </si>
  <si>
    <t>Возмещение затрат, связанных с проведением работ по замеру и расчету остаточного ресурса полигонов твердых коммунальных отходов</t>
  </si>
  <si>
    <t>Проектно-изыскательские работы по объекту "Восстановление водного баланса пруда "Адмиралтейский" в г. Казани"</t>
  </si>
  <si>
    <t>Восстановление водного баланса пруда "Адмиралтейский" в г. Казани</t>
  </si>
  <si>
    <t>Постановление Кабинета Министров Республики Татарстан № 1083 от 28.12.2013 "Об утверждении государственной программы «Охрана окружающей среды, воспроизводство и использование природных ресурсов Республики Татарстан на 2014 – 2021 годы», в ред. ПКМ РТ от 27.09.2018 № 866, Закон РТ от 21.11.2018 № 88-ЗРТ "О бюджете РТ на 2019 год и на плановый период 2020 и 2021 годов"</t>
  </si>
  <si>
    <t>Отчет о реализации Программы за январь - июнь 2019 года</t>
  </si>
  <si>
    <t>Организация и проведение с 19 по 24 мая 2019 года в г. Казани II Международной конференции "Озера Евразии: проблемы и пути их решения"</t>
  </si>
  <si>
    <t>Разработка проектной документации по рекультивации несанкционированной свалки, расположенной в районе с. Прости Нижнекамского муниципального района Республики Татарстан</t>
  </si>
  <si>
    <t>Бюджет Республики Татарстан, РКМ РТ от 01.04.2019 № 656-р</t>
  </si>
  <si>
    <t>Строительство защитной дамбы на р.Ик у д.Уба Бавлинского муниципального района Республики Татарстан</t>
  </si>
  <si>
    <t>Защита земель от эрозионных и оползневых процессов в районе кладбища у с. Казанче-Бигеней Сабинского муниципального района Республики Татарстан</t>
  </si>
  <si>
    <t>Протяженность новых и реконструированных сооружений инженерной защиты и берегоукрепления, км*</t>
  </si>
  <si>
    <t>Бюджет Республики Татарстан, РКМ РТ от 18.06.2019 № 1459-р</t>
  </si>
  <si>
    <t>24</t>
  </si>
  <si>
    <t>25</t>
  </si>
  <si>
    <t>Капитальный ремонт ГТС пруда у с.Старые Тинчали Буинского муниципального района Республики Татарстан</t>
  </si>
  <si>
    <t>Капитальный ремонт ГТС пруда  у с.Коноваловка Мензелинского муниципального района Республики Татарстан</t>
  </si>
  <si>
    <t>Капитальный ремонт ГТС пруда в с.Атня Балтасинского муниципального района  Республики Татарстан</t>
  </si>
  <si>
    <t>Капитальный ремонт ГТС на р. Нурминка в г. Кукмор Кукморского муниципального района Республики Татарстан</t>
  </si>
  <si>
    <t>Капитальный ремонт ГТС пруда у с. Новые Чечкабы Буинского муниципального района Республики Татарстан</t>
  </si>
  <si>
    <t>Капитальный ремонт ГТС пруда у с.Бурды Тукаевского муниципального района Республики Татарстан</t>
  </si>
  <si>
    <t>Капитальный ремонт ГТС пруда  и очистка водоема у д.Татарский Сарсаз Чистопольского муниципального района Республики Татарстан</t>
  </si>
  <si>
    <t>26</t>
  </si>
  <si>
    <t>27</t>
  </si>
  <si>
    <t>28</t>
  </si>
  <si>
    <t>29</t>
  </si>
  <si>
    <t>30</t>
  </si>
  <si>
    <t>31</t>
  </si>
  <si>
    <t>32</t>
  </si>
  <si>
    <t>Руслорегулирующие мероприятия р. Кондурча в Нурлатском муниципальном районе Республики Татарстан. Участок №1 по ул. Речная, ул. Клубная, ул. Луговая в д. Светлое Озеро Нурлатского муниципального района</t>
  </si>
  <si>
    <t>Руслорегулирующие мероприятия р. Кондурча в Нурлатском муниципальном районе Республики Татарстан. Участок №2 в мкр. Верхний Нурлат г. Нурлат</t>
  </si>
  <si>
    <t>Расчистка и руслоспрямление р.Юкачи в с. Зюри Мамадышского муниципального района Республики Татарстан</t>
  </si>
  <si>
    <t>Русловыпрямление и очистка русла ручья Татарский Илек у с. Сарманово Сармановского муниципального района Республики Татарстан</t>
  </si>
  <si>
    <t>Очистка и дноуглубление р.Имелли у с.Шигаево Апастовского  муниципального района  Республики Татарстан</t>
  </si>
  <si>
    <t>Очистка р. Билярки в с. Билярск Алексеевского муниципального района Республики Татарстан</t>
  </si>
  <si>
    <t>33</t>
  </si>
  <si>
    <t>34</t>
  </si>
  <si>
    <t>35</t>
  </si>
  <si>
    <t>36</t>
  </si>
  <si>
    <t>37</t>
  </si>
  <si>
    <t>38</t>
  </si>
  <si>
    <t>Очистка озер, находящихся у с. Муслюмово Муслюмовского муниципального района Республики Татарстан</t>
  </si>
  <si>
    <t xml:space="preserve"> Благоустройство родника у с.Татарская Икшурма Сабинского муниципального района Республики Татарстан</t>
  </si>
  <si>
    <t>Благоустройство озера в с. Берлибаш Кайбицкого муниципального района Республики Татарстан</t>
  </si>
  <si>
    <t>Очистка озера в с. Сокуры Лаишевского муниципального района Республики Татарстан</t>
  </si>
  <si>
    <t xml:space="preserve">Очистка озера в г. Мамадыш Республики Татарстан </t>
  </si>
  <si>
    <t>Очистка водоема у с.Чишма Актанышского муниципального района Республики Татарстан</t>
  </si>
  <si>
    <t>Бюджет РТ, РКМ РТ от 12.04.2019 № 771-р</t>
  </si>
  <si>
    <t>39</t>
  </si>
  <si>
    <t>40</t>
  </si>
  <si>
    <t>41</t>
  </si>
  <si>
    <t>42</t>
  </si>
  <si>
    <t>43</t>
  </si>
  <si>
    <t>44</t>
  </si>
  <si>
    <t>Кол-во Соглашений о взаимодействии МЭПР РТ и Исполкомов по обеспечению выполнения природоохранных мероприятий за счет средств муниц. бюджетов, шт.</t>
  </si>
  <si>
    <t>19МЭ-14с от 03.06.2019</t>
  </si>
  <si>
    <t>19МЭ-15с от 03.06.2019</t>
  </si>
  <si>
    <t>19МЭ-17с от 10.06.2019</t>
  </si>
  <si>
    <t>18МЭ-35с от 26.11.2018</t>
  </si>
  <si>
    <t>19МЭ-6с от 07.05.2019</t>
  </si>
  <si>
    <t>Дог. № 110-175/19 от 29.03.2019</t>
  </si>
  <si>
    <t>19МЭ-1с от 19.12.2018</t>
  </si>
  <si>
    <t>19МЭ-13с от 27.05.2019</t>
  </si>
  <si>
    <t>19МЭ-9с от 14.05.2019</t>
  </si>
  <si>
    <t>Дог. № 98 от 20.05.2019</t>
  </si>
  <si>
    <t>19МЭ-25с 01.07.2019</t>
  </si>
  <si>
    <t>19 МЭ-21с 17.06.2019</t>
  </si>
  <si>
    <t>19МЭ-23с 21.06.2019</t>
  </si>
  <si>
    <t>Доля согласованных в регламентные сроки проектов постановлений и распоряжений КМ РТ, процентов</t>
  </si>
  <si>
    <t>Доля выполненных Министерством экологии и природных ресурсов Республики Татарстан персонифицированных поручений, данных в законах РТ, указах Президента РТ, постановлениях и распоряжениях КМ РТ, в общем количестве персонифицированных поручений, данных в указанных нормативных актах, в том числе доля своевременно обновленных отчетов от общего количества регламентных публикаций отчетов в системе "Открытый Татарстан", процентов</t>
  </si>
  <si>
    <t>Доля выполненных Министерством экологии и природных ресурсов РТ в установленные контрольные сроки поручений Президента РТ, Премьер-министра РТ, Руководителя Аппарата Президента РТ, заместителей Премьер-министра РТ по рассмотрению обращений граждан в общем объеме поручений по рассмотрению обращений граждан, для которых указанными лицами установлен срок выполнения, процентов</t>
  </si>
  <si>
    <t>Доля выполненных Министерством экологии и природных ресурсов РТ в установленные контрольные сроки поручений Президента РТ, Премьер-министра РТ, Руководителя Аппарата Президента РТ, заместителей Премьер-министра РТ в общем объеме поручений, для которых указанными лицами установлен срок выполнения, процентов</t>
  </si>
  <si>
    <t>* Значение индикатора расчитывается по итогам года, фактическое значение будет уточнено по итогам статистической годовой отчетности не раньше мая 2020 года.</t>
  </si>
  <si>
    <t>Протяженность работ по восстановлению и экологической реабилитации водных объектов, км*</t>
  </si>
  <si>
    <t>Объем выемки донных отложений в результате реализации мероприятий по восстановлению и экологической реабилитации водных объектов, тыс.куб. метров*</t>
  </si>
  <si>
    <t>19МЭ-7с от 13.05.2019</t>
  </si>
  <si>
    <t>19МЭ-11с от 27.05.2019</t>
  </si>
  <si>
    <t>19 МЭ-5с от 07.05.2019,19МЭ-26с  03.07.2019, сумма ГК 43,995 т.р.</t>
  </si>
  <si>
    <t>19МЭ-20с от 11.06.2019</t>
  </si>
  <si>
    <t>19МЭ-12с от 27.05.2019</t>
  </si>
  <si>
    <t>19МЭ-19с от 13.06.2019</t>
  </si>
  <si>
    <t>Формирование плана проверок на очередной год с учетом риск-ориентированного подхода, да/нет*</t>
  </si>
  <si>
    <t>Количество разработанных и введеных в действие региональных нормативов качества почв, шт.</t>
  </si>
  <si>
    <t>Сокращение количества выявленных нарушений обязательных требований в области охраны окружающей среды, единиц*</t>
  </si>
  <si>
    <t>** Наименования и лимиты финансирования мероприятий Программы указаны с учетом постановления КМ РТ "О внесении изменений в Программу, утвержденную ПКМ РТ от 28.12.2013 № 1083 "Об утверждении ГП "Охрана окружающей среды, воспроизводство и использование природных ресурсов РТ на 2014-2021 годы" от 27.09.2018 № 866, Закона РТ от 21.11.2018 № 88-ЗРТ "О бюджете РТ на 2019 год и на плановый период 2020 и 2021 годов", а также с учетом РКМ РТ от 29.12.2018 № 3732-р, от 21.12.2018 № 3543-р, от 29.12.2018 № 3763-р, от 11.01.2019 № 8-р, от 22.02.2019 № 371-р, от 21.01.2019 № 66-р, от 04.04.2019 № 711-р, от 01.04.2019 № 656-р, от 12.04.2019 № 771-р, от 20.06.2019 № 1471-р, от 18.06.2019 № 1459-р</t>
  </si>
  <si>
    <t>Расходы консолидированного бюджета РТ на охрану окружающей среды, воспроизводство и использование природных ресурсов в расчете на одного жителя, рублей</t>
  </si>
  <si>
    <t xml:space="preserve">Доля водозаборных сооружений, оснащенных системами учета воды, к общему количеству водозаборных сооружений, процентов </t>
  </si>
  <si>
    <t xml:space="preserve">Доля водопользователей, осуществляющих использование водных объектов на основании предоставленных в установленном порядке прав пользования, к общему количеству пользователей, осуществление водопользования которыми предусматривает приобретение прав пользования водными объектами, процентов
</t>
  </si>
  <si>
    <t>Соотношение величины фактического поступления в бюджетную систему Российской Федерации сумм платы за пользование водными объектами к утвержденным плановым значениям сумм платы за пользование водными объектами, находящимися в федеральной собственности, процентов</t>
  </si>
  <si>
    <t>Доля площади Республики Татарстан, занятой ООПТ всех уровней, в общей площади Республики Татарстан, процентов</t>
  </si>
  <si>
    <t>Доля площади Республики Татарстан, занятой особо охраняемыми природными территориями регионального и местного значения, процентов</t>
  </si>
  <si>
    <t>Доля видов охотничьих ресурсов, по которым ведется мониторинг численности, в общем количестве видов охотничьих ресурсов, обитающих на территории Республики Татарстан, процентов</t>
  </si>
  <si>
    <t>Доля выявленных нарушений в сфере федерального государственного охотничьего надзора, по которым вынесены постановления о привлечении к ответственности, к общему количеству установленных фактов нарушений, процентов</t>
  </si>
  <si>
    <t xml:space="preserve">Доля площади охотничьих угодий, на которых проведено внутрихозяйственное охотустройство, в общей площади охотничьих угодий, процентов </t>
  </si>
  <si>
    <t>Площадь акватории, очищенной от брошенных орудий лова (вылова), кв.м.</t>
  </si>
  <si>
    <t>Ежегодный утвержденный баланс запасов общераспространенных полезных ископаемых Республики Татарстан, 1 баланс (ежегодно до 2021 г.)*</t>
  </si>
  <si>
    <t>3898,7 тыс.чел. -численность населения на 2019 год</t>
  </si>
  <si>
    <t>93-96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</si>
</sst>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1">
    <xf numFmtId="0" fontId="0" fillId="0" borderId="0"/>
    <xf numFmtId="0" fontId="2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3" borderId="0" applyNumberFormat="0" applyBorder="0" applyAlignment="0" applyProtection="0"/>
    <xf numFmtId="0" fontId="9" fillId="20" borderId="1" applyNumberFormat="0" applyAlignment="0" applyProtection="0"/>
    <xf numFmtId="0" fontId="14" fillId="21" borderId="2" applyNumberFormat="0" applyAlignment="0" applyProtection="0"/>
    <xf numFmtId="0" fontId="28" fillId="0" borderId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27" fillId="23" borderId="7" applyNumberFormat="0" applyFont="0" applyAlignment="0" applyProtection="0"/>
    <xf numFmtId="0" fontId="8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8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9" fillId="0" borderId="6" applyNumberFormat="0" applyFill="0" applyAlignment="0" applyProtection="0"/>
    <xf numFmtId="0" fontId="23" fillId="0" borderId="0"/>
    <xf numFmtId="0" fontId="20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262">
    <xf numFmtId="0" fontId="0" fillId="0" borderId="0" xfId="0"/>
    <xf numFmtId="0" fontId="22" fillId="24" borderId="0" xfId="0" applyFont="1" applyFill="1"/>
    <xf numFmtId="0" fontId="24" fillId="24" borderId="0" xfId="0" applyFont="1" applyFill="1"/>
    <xf numFmtId="0" fontId="22" fillId="24" borderId="0" xfId="0" applyFont="1" applyFill="1" applyAlignment="1">
      <alignment horizontal="center"/>
    </xf>
    <xf numFmtId="2" fontId="4" fillId="24" borderId="10" xfId="0" applyNumberFormat="1" applyFont="1" applyFill="1" applyBorder="1" applyAlignment="1">
      <alignment vertical="top" wrapText="1"/>
    </xf>
    <xf numFmtId="2" fontId="26" fillId="24" borderId="10" xfId="0" applyNumberFormat="1" applyFont="1" applyFill="1" applyBorder="1" applyAlignment="1">
      <alignment vertical="top" wrapText="1"/>
    </xf>
    <xf numFmtId="0" fontId="0" fillId="24" borderId="0" xfId="0" applyFont="1" applyFill="1"/>
    <xf numFmtId="4" fontId="24" fillId="24" borderId="0" xfId="0" applyNumberFormat="1" applyFont="1" applyFill="1"/>
    <xf numFmtId="0" fontId="26" fillId="24" borderId="10" xfId="0" applyFont="1" applyFill="1" applyBorder="1" applyAlignment="1">
      <alignment vertical="top" wrapText="1"/>
    </xf>
    <xf numFmtId="0" fontId="4" fillId="24" borderId="0" xfId="0" applyFont="1" applyFill="1" applyAlignment="1">
      <alignment horizontal="right"/>
    </xf>
    <xf numFmtId="4" fontId="0" fillId="24" borderId="0" xfId="0" applyNumberFormat="1" applyFont="1" applyFill="1"/>
    <xf numFmtId="167" fontId="24" fillId="24" borderId="10" xfId="0" applyNumberFormat="1" applyFont="1" applyFill="1" applyBorder="1" applyAlignment="1">
      <alignment horizontal="center" vertical="top"/>
    </xf>
    <xf numFmtId="0" fontId="0" fillId="24" borderId="0" xfId="0" applyFont="1" applyFill="1" applyAlignment="1">
      <alignment horizontal="center"/>
    </xf>
    <xf numFmtId="0" fontId="25" fillId="24" borderId="0" xfId="0" applyFont="1" applyFill="1" applyBorder="1" applyAlignment="1">
      <alignment vertical="top" wrapText="1"/>
    </xf>
    <xf numFmtId="167" fontId="24" fillId="24" borderId="10" xfId="1" applyNumberFormat="1" applyFont="1" applyFill="1" applyBorder="1" applyAlignment="1">
      <alignment horizontal="center" vertical="top" wrapText="1"/>
    </xf>
    <xf numFmtId="167" fontId="25" fillId="24" borderId="13" xfId="1" applyNumberFormat="1" applyFont="1" applyFill="1" applyBorder="1" applyAlignment="1">
      <alignment vertical="top" wrapText="1"/>
    </xf>
    <xf numFmtId="0" fontId="25" fillId="24" borderId="13" xfId="0" applyFont="1" applyFill="1" applyBorder="1" applyAlignment="1">
      <alignment vertical="top"/>
    </xf>
    <xf numFmtId="0" fontId="25" fillId="24" borderId="14" xfId="0" applyFont="1" applyFill="1" applyBorder="1" applyAlignment="1">
      <alignment vertical="top"/>
    </xf>
    <xf numFmtId="167" fontId="25" fillId="24" borderId="14" xfId="1" applyNumberFormat="1" applyFont="1" applyFill="1" applyBorder="1" applyAlignment="1">
      <alignment vertical="top" wrapText="1"/>
    </xf>
    <xf numFmtId="167" fontId="25" fillId="24" borderId="13" xfId="0" applyNumberFormat="1" applyFont="1" applyFill="1" applyBorder="1" applyAlignment="1">
      <alignment vertical="top"/>
    </xf>
    <xf numFmtId="167" fontId="25" fillId="24" borderId="14" xfId="0" applyNumberFormat="1" applyFont="1" applyFill="1" applyBorder="1" applyAlignment="1">
      <alignment vertical="top"/>
    </xf>
    <xf numFmtId="0" fontId="4" fillId="24" borderId="12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top" wrapText="1"/>
    </xf>
    <xf numFmtId="4" fontId="4" fillId="24" borderId="14" xfId="1" applyNumberFormat="1" applyFont="1" applyFill="1" applyBorder="1" applyAlignment="1">
      <alignment vertical="top" wrapText="1"/>
    </xf>
    <xf numFmtId="2" fontId="4" fillId="24" borderId="12" xfId="0" applyNumberFormat="1" applyFont="1" applyFill="1" applyBorder="1" applyAlignment="1">
      <alignment vertical="top" wrapText="1"/>
    </xf>
    <xf numFmtId="4" fontId="4" fillId="24" borderId="13" xfId="1" applyNumberFormat="1" applyFont="1" applyFill="1" applyBorder="1" applyAlignment="1">
      <alignment vertical="top" wrapText="1"/>
    </xf>
    <xf numFmtId="2" fontId="4" fillId="24" borderId="13" xfId="0" applyNumberFormat="1" applyFont="1" applyFill="1" applyBorder="1" applyAlignment="1">
      <alignment vertical="top" wrapText="1"/>
    </xf>
    <xf numFmtId="2" fontId="4" fillId="24" borderId="14" xfId="0" applyNumberFormat="1" applyFont="1" applyFill="1" applyBorder="1" applyAlignment="1">
      <alignment vertical="top" wrapText="1"/>
    </xf>
    <xf numFmtId="0" fontId="4" fillId="24" borderId="13" xfId="0" applyFont="1" applyFill="1" applyBorder="1" applyAlignment="1">
      <alignment vertical="top" wrapText="1"/>
    </xf>
    <xf numFmtId="0" fontId="0" fillId="24" borderId="0" xfId="0" applyFont="1" applyFill="1" applyBorder="1"/>
    <xf numFmtId="4" fontId="25" fillId="24" borderId="0" xfId="0" applyNumberFormat="1" applyFont="1" applyFill="1" applyBorder="1" applyAlignment="1">
      <alignment vertical="top" wrapText="1"/>
    </xf>
    <xf numFmtId="3" fontId="4" fillId="24" borderId="10" xfId="0" applyNumberFormat="1" applyFont="1" applyFill="1" applyBorder="1" applyAlignment="1">
      <alignment horizontal="center"/>
    </xf>
    <xf numFmtId="0" fontId="25" fillId="24" borderId="10" xfId="0" applyNumberFormat="1" applyFont="1" applyFill="1" applyBorder="1" applyAlignment="1">
      <alignment horizontal="center" vertical="top" wrapText="1"/>
    </xf>
    <xf numFmtId="167" fontId="25" fillId="24" borderId="10" xfId="0" applyNumberFormat="1" applyFont="1" applyFill="1" applyBorder="1" applyAlignment="1">
      <alignment horizontal="center" vertical="top"/>
    </xf>
    <xf numFmtId="0" fontId="25" fillId="24" borderId="0" xfId="0" applyFont="1" applyFill="1" applyBorder="1" applyAlignment="1">
      <alignment vertical="top"/>
    </xf>
    <xf numFmtId="0" fontId="22" fillId="24" borderId="12" xfId="0" applyFont="1" applyFill="1" applyBorder="1" applyAlignment="1">
      <alignment horizontal="center" vertical="top"/>
    </xf>
    <xf numFmtId="0" fontId="26" fillId="24" borderId="12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4" fontId="4" fillId="24" borderId="10" xfId="1" applyNumberFormat="1" applyFont="1" applyFill="1" applyBorder="1" applyAlignment="1">
      <alignment horizontal="left" vertical="top" wrapText="1"/>
    </xf>
    <xf numFmtId="0" fontId="4" fillId="24" borderId="18" xfId="0" applyFont="1" applyFill="1" applyBorder="1" applyAlignment="1">
      <alignment vertical="top" wrapText="1"/>
    </xf>
    <xf numFmtId="0" fontId="4" fillId="24" borderId="19" xfId="0" applyFont="1" applyFill="1" applyBorder="1" applyAlignment="1">
      <alignment horizontal="center" vertical="top" wrapText="1"/>
    </xf>
    <xf numFmtId="4" fontId="24" fillId="24" borderId="10" xfId="0" applyNumberFormat="1" applyFont="1" applyFill="1" applyBorder="1" applyAlignment="1">
      <alignment horizontal="center" vertical="top"/>
    </xf>
    <xf numFmtId="2" fontId="26" fillId="24" borderId="12" xfId="0" applyNumberFormat="1" applyFont="1" applyFill="1" applyBorder="1" applyAlignment="1">
      <alignment vertical="top" wrapText="1"/>
    </xf>
    <xf numFmtId="49" fontId="4" fillId="24" borderId="14" xfId="0" applyNumberFormat="1" applyFont="1" applyFill="1" applyBorder="1" applyAlignment="1">
      <alignment horizontal="center" vertical="top" wrapText="1"/>
    </xf>
    <xf numFmtId="0" fontId="4" fillId="24" borderId="10" xfId="0" applyNumberFormat="1" applyFont="1" applyFill="1" applyBorder="1" applyAlignment="1">
      <alignment vertical="top" wrapText="1"/>
    </xf>
    <xf numFmtId="0" fontId="4" fillId="24" borderId="14" xfId="0" applyNumberFormat="1" applyFont="1" applyFill="1" applyBorder="1" applyAlignment="1">
      <alignment vertical="top" wrapText="1"/>
    </xf>
    <xf numFmtId="0" fontId="24" fillId="24" borderId="21" xfId="0" applyFont="1" applyFill="1" applyBorder="1" applyAlignment="1">
      <alignment vertical="top"/>
    </xf>
    <xf numFmtId="0" fontId="24" fillId="24" borderId="18" xfId="0" applyFont="1" applyFill="1" applyBorder="1" applyAlignment="1">
      <alignment vertical="top"/>
    </xf>
    <xf numFmtId="0" fontId="24" fillId="24" borderId="19" xfId="0" applyFont="1" applyFill="1" applyBorder="1" applyAlignment="1">
      <alignment vertical="top"/>
    </xf>
    <xf numFmtId="0" fontId="4" fillId="24" borderId="22" xfId="0" applyFont="1" applyFill="1" applyBorder="1" applyAlignment="1">
      <alignment horizontal="center" vertical="top" wrapText="1"/>
    </xf>
    <xf numFmtId="0" fontId="4" fillId="24" borderId="20" xfId="0" applyFont="1" applyFill="1" applyBorder="1" applyAlignment="1">
      <alignment vertical="top" wrapText="1"/>
    </xf>
    <xf numFmtId="4" fontId="24" fillId="24" borderId="10" xfId="0" applyNumberFormat="1" applyFont="1" applyFill="1" applyBorder="1" applyAlignment="1">
      <alignment horizontal="center" vertical="top" wrapText="1"/>
    </xf>
    <xf numFmtId="164" fontId="4" fillId="24" borderId="10" xfId="0" applyNumberFormat="1" applyFont="1" applyFill="1" applyBorder="1" applyAlignment="1">
      <alignment horizontal="center" vertical="top" wrapText="1"/>
    </xf>
    <xf numFmtId="4" fontId="25" fillId="24" borderId="10" xfId="1" applyNumberFormat="1" applyFont="1" applyFill="1" applyBorder="1" applyAlignment="1">
      <alignment horizontal="center" vertical="top" wrapText="1"/>
    </xf>
    <xf numFmtId="164" fontId="4" fillId="24" borderId="13" xfId="0" applyNumberFormat="1" applyFont="1" applyFill="1" applyBorder="1" applyAlignment="1">
      <alignment vertical="top" wrapText="1"/>
    </xf>
    <xf numFmtId="4" fontId="24" fillId="24" borderId="10" xfId="1" applyNumberFormat="1" applyFont="1" applyFill="1" applyBorder="1" applyAlignment="1">
      <alignment horizontal="center" vertical="top" wrapText="1"/>
    </xf>
    <xf numFmtId="4" fontId="25" fillId="24" borderId="10" xfId="0" applyNumberFormat="1" applyFont="1" applyFill="1" applyBorder="1" applyAlignment="1">
      <alignment vertical="top"/>
    </xf>
    <xf numFmtId="2" fontId="4" fillId="24" borderId="10" xfId="0" applyNumberFormat="1" applyFont="1" applyFill="1" applyBorder="1" applyAlignment="1">
      <alignment horizontal="center" vertical="top" wrapText="1"/>
    </xf>
    <xf numFmtId="4" fontId="25" fillId="24" borderId="22" xfId="1" applyNumberFormat="1" applyFont="1" applyFill="1" applyBorder="1" applyAlignment="1">
      <alignment vertical="top" wrapText="1"/>
    </xf>
    <xf numFmtId="4" fontId="25" fillId="24" borderId="14" xfId="1" applyNumberFormat="1" applyFont="1" applyFill="1" applyBorder="1" applyAlignment="1">
      <alignment vertical="top" wrapText="1"/>
    </xf>
    <xf numFmtId="4" fontId="25" fillId="24" borderId="0" xfId="0" applyNumberFormat="1" applyFont="1" applyFill="1" applyAlignment="1">
      <alignment horizontal="center" vertical="top" wrapText="1"/>
    </xf>
    <xf numFmtId="4" fontId="25" fillId="24" borderId="14" xfId="0" applyNumberFormat="1" applyFont="1" applyFill="1" applyBorder="1" applyAlignment="1">
      <alignment horizontal="center" vertical="top" wrapText="1"/>
    </xf>
    <xf numFmtId="4" fontId="25" fillId="24" borderId="13" xfId="1" applyNumberFormat="1" applyFont="1" applyFill="1" applyBorder="1" applyAlignment="1">
      <alignment vertical="top" wrapText="1"/>
    </xf>
    <xf numFmtId="2" fontId="4" fillId="24" borderId="14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vertical="top"/>
    </xf>
    <xf numFmtId="0" fontId="25" fillId="24" borderId="10" xfId="0" applyFont="1" applyFill="1" applyBorder="1" applyAlignment="1">
      <alignment vertical="top"/>
    </xf>
    <xf numFmtId="2" fontId="30" fillId="24" borderId="10" xfId="0" applyNumberFormat="1" applyFont="1" applyFill="1" applyBorder="1" applyAlignment="1">
      <alignment vertical="top" wrapText="1"/>
    </xf>
    <xf numFmtId="4" fontId="30" fillId="24" borderId="10" xfId="0" applyNumberFormat="1" applyFont="1" applyFill="1" applyBorder="1" applyAlignment="1">
      <alignment horizontal="center" vertical="top"/>
    </xf>
    <xf numFmtId="167" fontId="30" fillId="24" borderId="10" xfId="0" applyNumberFormat="1" applyFont="1" applyFill="1" applyBorder="1" applyAlignment="1">
      <alignment horizontal="center" vertical="top"/>
    </xf>
    <xf numFmtId="0" fontId="30" fillId="24" borderId="20" xfId="0" applyFont="1" applyFill="1" applyBorder="1" applyAlignment="1">
      <alignment vertical="top"/>
    </xf>
    <xf numFmtId="0" fontId="0" fillId="24" borderId="0" xfId="0" applyFont="1" applyFill="1" applyAlignment="1">
      <alignment wrapText="1"/>
    </xf>
    <xf numFmtId="0" fontId="22" fillId="24" borderId="0" xfId="0" applyFont="1" applyFill="1" applyAlignment="1">
      <alignment wrapText="1"/>
    </xf>
    <xf numFmtId="0" fontId="0" fillId="24" borderId="0" xfId="0" applyFont="1" applyFill="1" applyBorder="1" applyAlignment="1">
      <alignment wrapText="1"/>
    </xf>
    <xf numFmtId="167" fontId="24" fillId="24" borderId="10" xfId="0" applyNumberFormat="1" applyFont="1" applyFill="1" applyBorder="1" applyAlignment="1">
      <alignment horizontal="center" vertical="top" wrapText="1"/>
    </xf>
    <xf numFmtId="168" fontId="25" fillId="24" borderId="10" xfId="1" applyNumberFormat="1" applyFont="1" applyFill="1" applyBorder="1" applyAlignment="1">
      <alignment horizontal="center" vertical="top" wrapText="1"/>
    </xf>
    <xf numFmtId="168" fontId="25" fillId="24" borderId="10" xfId="0" applyNumberFormat="1" applyFont="1" applyFill="1" applyBorder="1" applyAlignment="1">
      <alignment horizontal="center" vertical="top" wrapText="1"/>
    </xf>
    <xf numFmtId="4" fontId="25" fillId="24" borderId="13" xfId="0" applyNumberFormat="1" applyFont="1" applyFill="1" applyBorder="1" applyAlignment="1">
      <alignment vertical="top" wrapText="1"/>
    </xf>
    <xf numFmtId="168" fontId="25" fillId="24" borderId="13" xfId="0" applyNumberFormat="1" applyFont="1" applyFill="1" applyBorder="1" applyAlignment="1">
      <alignment vertical="top" wrapText="1"/>
    </xf>
    <xf numFmtId="0" fontId="4" fillId="24" borderId="12" xfId="0" applyNumberFormat="1" applyFont="1" applyFill="1" applyBorder="1" applyAlignment="1">
      <alignment vertical="top" wrapText="1"/>
    </xf>
    <xf numFmtId="2" fontId="4" fillId="24" borderId="12" xfId="0" applyNumberFormat="1" applyFont="1" applyFill="1" applyBorder="1" applyAlignment="1">
      <alignment horizontal="center" vertical="top" wrapText="1"/>
    </xf>
    <xf numFmtId="0" fontId="4" fillId="24" borderId="21" xfId="0" applyFont="1" applyFill="1" applyBorder="1" applyAlignment="1">
      <alignment horizontal="center" vertical="top" wrapText="1"/>
    </xf>
    <xf numFmtId="0" fontId="4" fillId="24" borderId="19" xfId="0" applyFont="1" applyFill="1" applyBorder="1" applyAlignment="1">
      <alignment vertical="top" wrapText="1"/>
    </xf>
    <xf numFmtId="1" fontId="4" fillId="24" borderId="13" xfId="0" applyNumberFormat="1" applyFont="1" applyFill="1" applyBorder="1" applyAlignment="1">
      <alignment vertical="top" wrapText="1"/>
    </xf>
    <xf numFmtId="0" fontId="0" fillId="24" borderId="13" xfId="0" applyFont="1" applyFill="1" applyBorder="1"/>
    <xf numFmtId="0" fontId="0" fillId="24" borderId="13" xfId="0" applyFont="1" applyFill="1" applyBorder="1" applyAlignment="1">
      <alignment horizontal="center"/>
    </xf>
    <xf numFmtId="3" fontId="4" fillId="24" borderId="13" xfId="0" applyNumberFormat="1" applyFont="1" applyFill="1" applyBorder="1" applyAlignment="1">
      <alignment vertical="top" wrapText="1"/>
    </xf>
    <xf numFmtId="167" fontId="4" fillId="24" borderId="13" xfId="0" applyNumberFormat="1" applyFont="1" applyFill="1" applyBorder="1" applyAlignment="1">
      <alignment horizontal="center" vertical="top" wrapText="1"/>
    </xf>
    <xf numFmtId="3" fontId="4" fillId="24" borderId="13" xfId="0" applyNumberFormat="1" applyFont="1" applyFill="1" applyBorder="1" applyAlignment="1">
      <alignment horizontal="center" vertical="top" wrapText="1"/>
    </xf>
    <xf numFmtId="3" fontId="4" fillId="24" borderId="19" xfId="0" applyNumberFormat="1" applyFont="1" applyFill="1" applyBorder="1" applyAlignment="1">
      <alignment vertical="top" wrapText="1"/>
    </xf>
    <xf numFmtId="4" fontId="25" fillId="24" borderId="14" xfId="0" applyNumberFormat="1" applyFont="1" applyFill="1" applyBorder="1" applyAlignment="1">
      <alignment horizontal="center" vertical="top"/>
    </xf>
    <xf numFmtId="2" fontId="4" fillId="24" borderId="13" xfId="0" applyNumberFormat="1" applyFont="1" applyFill="1" applyBorder="1" applyAlignment="1">
      <alignment horizontal="center" vertical="top" wrapText="1"/>
    </xf>
    <xf numFmtId="167" fontId="25" fillId="24" borderId="23" xfId="0" applyNumberFormat="1" applyFont="1" applyFill="1" applyBorder="1" applyAlignment="1">
      <alignment horizontal="center" vertical="top"/>
    </xf>
    <xf numFmtId="3" fontId="4" fillId="24" borderId="10" xfId="0" applyNumberFormat="1" applyFont="1" applyFill="1" applyBorder="1" applyAlignment="1">
      <alignment horizontal="center" vertical="top" wrapText="1"/>
    </xf>
    <xf numFmtId="167" fontId="4" fillId="24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164" fontId="4" fillId="24" borderId="12" xfId="0" applyNumberFormat="1" applyFont="1" applyFill="1" applyBorder="1" applyAlignment="1">
      <alignment horizontal="center" vertical="top" wrapText="1"/>
    </xf>
    <xf numFmtId="164" fontId="4" fillId="24" borderId="13" xfId="0" applyNumberFormat="1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1" fontId="4" fillId="24" borderId="12" xfId="0" applyNumberFormat="1" applyFont="1" applyFill="1" applyBorder="1" applyAlignment="1">
      <alignment horizontal="center" vertical="top" wrapText="1"/>
    </xf>
    <xf numFmtId="1" fontId="4" fillId="24" borderId="13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left" vertical="top" wrapText="1"/>
    </xf>
    <xf numFmtId="167" fontId="25" fillId="24" borderId="12" xfId="1" applyNumberFormat="1" applyFont="1" applyFill="1" applyBorder="1" applyAlignment="1">
      <alignment horizontal="center" vertical="top" wrapText="1"/>
    </xf>
    <xf numFmtId="4" fontId="25" fillId="24" borderId="12" xfId="1" applyNumberFormat="1" applyFont="1" applyFill="1" applyBorder="1" applyAlignment="1">
      <alignment horizontal="center" vertical="top" wrapText="1"/>
    </xf>
    <xf numFmtId="4" fontId="25" fillId="24" borderId="13" xfId="1" applyNumberFormat="1" applyFont="1" applyFill="1" applyBorder="1" applyAlignment="1">
      <alignment horizontal="center" vertical="top" wrapText="1"/>
    </xf>
    <xf numFmtId="4" fontId="25" fillId="24" borderId="14" xfId="1" applyNumberFormat="1" applyFont="1" applyFill="1" applyBorder="1" applyAlignment="1">
      <alignment horizontal="center" vertical="top" wrapText="1"/>
    </xf>
    <xf numFmtId="2" fontId="4" fillId="24" borderId="14" xfId="0" applyNumberFormat="1" applyFont="1" applyFill="1" applyBorder="1" applyAlignment="1">
      <alignment horizontal="left" vertical="top" wrapText="1"/>
    </xf>
    <xf numFmtId="0" fontId="25" fillId="24" borderId="13" xfId="0" applyFont="1" applyFill="1" applyBorder="1" applyAlignment="1">
      <alignment horizontal="center" vertical="top"/>
    </xf>
    <xf numFmtId="4" fontId="25" fillId="24" borderId="10" xfId="0" applyNumberFormat="1" applyFont="1" applyFill="1" applyBorder="1" applyAlignment="1">
      <alignment horizontal="center" vertical="top" wrapText="1"/>
    </xf>
    <xf numFmtId="167" fontId="25" fillId="24" borderId="13" xfId="1" applyNumberFormat="1" applyFont="1" applyFill="1" applyBorder="1" applyAlignment="1">
      <alignment horizontal="center" vertical="top" wrapText="1"/>
    </xf>
    <xf numFmtId="2" fontId="4" fillId="24" borderId="13" xfId="0" applyNumberFormat="1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left" vertical="top" wrapText="1"/>
    </xf>
    <xf numFmtId="1" fontId="4" fillId="24" borderId="14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/>
    </xf>
    <xf numFmtId="1" fontId="4" fillId="24" borderId="10" xfId="0" applyNumberFormat="1" applyFont="1" applyFill="1" applyBorder="1" applyAlignment="1">
      <alignment horizontal="center" vertical="top" wrapText="1"/>
    </xf>
    <xf numFmtId="167" fontId="25" fillId="24" borderId="12" xfId="0" applyNumberFormat="1" applyFont="1" applyFill="1" applyBorder="1" applyAlignment="1">
      <alignment horizontal="center" vertical="top"/>
    </xf>
    <xf numFmtId="167" fontId="25" fillId="24" borderId="13" xfId="0" applyNumberFormat="1" applyFont="1" applyFill="1" applyBorder="1" applyAlignment="1">
      <alignment horizontal="center" vertical="top"/>
    </xf>
    <xf numFmtId="164" fontId="4" fillId="24" borderId="14" xfId="0" applyNumberFormat="1" applyFont="1" applyFill="1" applyBorder="1" applyAlignment="1">
      <alignment horizontal="center" vertical="top" wrapText="1"/>
    </xf>
    <xf numFmtId="4" fontId="25" fillId="24" borderId="14" xfId="0" applyNumberFormat="1" applyFont="1" applyFill="1" applyBorder="1" applyAlignment="1">
      <alignment vertical="top" wrapText="1"/>
    </xf>
    <xf numFmtId="168" fontId="25" fillId="24" borderId="14" xfId="0" applyNumberFormat="1" applyFont="1" applyFill="1" applyBorder="1" applyAlignment="1">
      <alignment vertical="top" wrapText="1"/>
    </xf>
    <xf numFmtId="4" fontId="25" fillId="24" borderId="13" xfId="0" applyNumberFormat="1" applyFont="1" applyFill="1" applyBorder="1" applyAlignment="1">
      <alignment horizontal="center" vertical="top" wrapText="1"/>
    </xf>
    <xf numFmtId="168" fontId="25" fillId="24" borderId="13" xfId="0" applyNumberFormat="1" applyFont="1" applyFill="1" applyBorder="1" applyAlignment="1">
      <alignment horizontal="center" vertical="top" wrapText="1"/>
    </xf>
    <xf numFmtId="167" fontId="4" fillId="24" borderId="12" xfId="0" applyNumberFormat="1" applyFont="1" applyFill="1" applyBorder="1" applyAlignment="1">
      <alignment horizontal="center" vertical="top" wrapText="1"/>
    </xf>
    <xf numFmtId="168" fontId="24" fillId="24" borderId="10" xfId="0" applyNumberFormat="1" applyFont="1" applyFill="1" applyBorder="1" applyAlignment="1">
      <alignment horizontal="center" vertical="top"/>
    </xf>
    <xf numFmtId="169" fontId="24" fillId="24" borderId="10" xfId="0" applyNumberFormat="1" applyFont="1" applyFill="1" applyBorder="1" applyAlignment="1">
      <alignment horizontal="center" vertical="top"/>
    </xf>
    <xf numFmtId="0" fontId="0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170" fontId="24" fillId="24" borderId="10" xfId="0" applyNumberFormat="1" applyFont="1" applyFill="1" applyBorder="1" applyAlignment="1">
      <alignment horizontal="center" vertical="top" wrapText="1"/>
    </xf>
    <xf numFmtId="169" fontId="0" fillId="24" borderId="0" xfId="0" applyNumberFormat="1" applyFont="1" applyFill="1" applyAlignment="1">
      <alignment wrapText="1"/>
    </xf>
    <xf numFmtId="0" fontId="4" fillId="24" borderId="21" xfId="0" applyFont="1" applyFill="1" applyBorder="1" applyAlignment="1">
      <alignment vertical="top" wrapText="1"/>
    </xf>
    <xf numFmtId="170" fontId="24" fillId="24" borderId="10" xfId="0" applyNumberFormat="1" applyFont="1" applyFill="1" applyBorder="1" applyAlignment="1">
      <alignment horizontal="center" vertical="top"/>
    </xf>
    <xf numFmtId="171" fontId="24" fillId="24" borderId="10" xfId="0" applyNumberFormat="1" applyFont="1" applyFill="1" applyBorder="1" applyAlignment="1">
      <alignment horizontal="center" vertical="top"/>
    </xf>
    <xf numFmtId="169" fontId="24" fillId="24" borderId="10" xfId="1" applyNumberFormat="1" applyFont="1" applyFill="1" applyBorder="1" applyAlignment="1">
      <alignment horizontal="center" vertical="top" wrapText="1"/>
    </xf>
    <xf numFmtId="169" fontId="25" fillId="24" borderId="10" xfId="0" applyNumberFormat="1" applyFont="1" applyFill="1" applyBorder="1" applyAlignment="1">
      <alignment horizontal="center" vertical="top"/>
    </xf>
    <xf numFmtId="170" fontId="25" fillId="24" borderId="10" xfId="0" applyNumberFormat="1" applyFont="1" applyFill="1" applyBorder="1" applyAlignment="1">
      <alignment horizontal="center" vertical="top"/>
    </xf>
    <xf numFmtId="0" fontId="3" fillId="24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/>
    </xf>
    <xf numFmtId="2" fontId="4" fillId="24" borderId="10" xfId="1" applyNumberFormat="1" applyFont="1" applyFill="1" applyBorder="1" applyAlignment="1">
      <alignment horizontal="left" vertical="top" wrapText="1"/>
    </xf>
    <xf numFmtId="0" fontId="4" fillId="24" borderId="10" xfId="1" applyFont="1" applyFill="1" applyBorder="1" applyAlignment="1">
      <alignment horizontal="left" vertical="top" wrapText="1"/>
    </xf>
    <xf numFmtId="4" fontId="4" fillId="24" borderId="10" xfId="1" applyNumberFormat="1" applyFont="1" applyFill="1" applyBorder="1" applyAlignment="1">
      <alignment vertical="top" wrapText="1"/>
    </xf>
    <xf numFmtId="171" fontId="24" fillId="24" borderId="10" xfId="1" applyNumberFormat="1" applyFont="1" applyFill="1" applyBorder="1" applyAlignment="1">
      <alignment horizontal="center" vertical="top" wrapText="1"/>
    </xf>
    <xf numFmtId="0" fontId="4" fillId="24" borderId="21" xfId="0" applyFont="1" applyFill="1" applyBorder="1" applyAlignment="1">
      <alignment horizontal="center" vertical="top"/>
    </xf>
    <xf numFmtId="4" fontId="25" fillId="24" borderId="12" xfId="0" applyNumberFormat="1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 vertical="top"/>
    </xf>
    <xf numFmtId="0" fontId="4" fillId="24" borderId="10" xfId="1" applyNumberFormat="1" applyFont="1" applyFill="1" applyBorder="1" applyAlignment="1">
      <alignment horizontal="left" vertical="top" wrapText="1"/>
    </xf>
    <xf numFmtId="0" fontId="4" fillId="24" borderId="10" xfId="1" applyFont="1" applyFill="1" applyBorder="1" applyAlignment="1">
      <alignment vertical="top" wrapText="1"/>
    </xf>
    <xf numFmtId="170" fontId="25" fillId="24" borderId="14" xfId="1" applyNumberFormat="1" applyFont="1" applyFill="1" applyBorder="1" applyAlignment="1">
      <alignment horizontal="center" vertical="top" wrapText="1"/>
    </xf>
    <xf numFmtId="49" fontId="4" fillId="24" borderId="14" xfId="0" applyNumberFormat="1" applyFont="1" applyFill="1" applyBorder="1" applyAlignment="1">
      <alignment horizontal="center" vertical="top"/>
    </xf>
    <xf numFmtId="0" fontId="4" fillId="24" borderId="14" xfId="1" applyFont="1" applyFill="1" applyBorder="1" applyAlignment="1">
      <alignment horizontal="left" vertical="top" wrapText="1"/>
    </xf>
    <xf numFmtId="0" fontId="4" fillId="24" borderId="12" xfId="1" applyFont="1" applyFill="1" applyBorder="1" applyAlignment="1">
      <alignment horizontal="left" vertical="top" wrapText="1"/>
    </xf>
    <xf numFmtId="4" fontId="4" fillId="24" borderId="10" xfId="0" applyNumberFormat="1" applyFont="1" applyFill="1" applyBorder="1" applyAlignment="1">
      <alignment horizontal="left" vertical="top" wrapText="1"/>
    </xf>
    <xf numFmtId="0" fontId="25" fillId="24" borderId="12" xfId="0" applyNumberFormat="1" applyFont="1" applyFill="1" applyBorder="1" applyAlignment="1">
      <alignment horizontal="center" vertical="top" wrapText="1"/>
    </xf>
    <xf numFmtId="0" fontId="0" fillId="24" borderId="14" xfId="0" applyFont="1" applyFill="1" applyBorder="1" applyAlignment="1"/>
    <xf numFmtId="0" fontId="25" fillId="24" borderId="14" xfId="0" applyNumberFormat="1" applyFont="1" applyFill="1" applyBorder="1" applyAlignment="1">
      <alignment vertical="top" wrapText="1"/>
    </xf>
    <xf numFmtId="168" fontId="25" fillId="24" borderId="14" xfId="1" applyNumberFormat="1" applyFont="1" applyFill="1" applyBorder="1" applyAlignment="1">
      <alignment vertical="top" wrapText="1"/>
    </xf>
    <xf numFmtId="168" fontId="25" fillId="24" borderId="12" xfId="1" applyNumberFormat="1" applyFont="1" applyFill="1" applyBorder="1" applyAlignment="1">
      <alignment horizontal="center" vertical="top" wrapText="1"/>
    </xf>
    <xf numFmtId="168" fontId="25" fillId="24" borderId="19" xfId="1" applyNumberFormat="1" applyFont="1" applyFill="1" applyBorder="1" applyAlignment="1">
      <alignment vertical="top" wrapText="1"/>
    </xf>
    <xf numFmtId="168" fontId="25" fillId="24" borderId="13" xfId="1" applyNumberFormat="1" applyFont="1" applyFill="1" applyBorder="1" applyAlignment="1">
      <alignment horizontal="center" vertical="top" wrapText="1"/>
    </xf>
    <xf numFmtId="168" fontId="25" fillId="24" borderId="13" xfId="1" applyNumberFormat="1" applyFont="1" applyFill="1" applyBorder="1" applyAlignment="1">
      <alignment vertical="top" wrapText="1"/>
    </xf>
    <xf numFmtId="0" fontId="25" fillId="24" borderId="20" xfId="0" applyFont="1" applyFill="1" applyBorder="1" applyAlignment="1">
      <alignment horizontal="center" vertical="top"/>
    </xf>
    <xf numFmtId="4" fontId="26" fillId="24" borderId="10" xfId="1" applyNumberFormat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left" vertical="top" wrapText="1"/>
    </xf>
    <xf numFmtId="168" fontId="25" fillId="24" borderId="13" xfId="1" applyNumberFormat="1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/>
    </xf>
    <xf numFmtId="167" fontId="25" fillId="24" borderId="13" xfId="1" applyNumberFormat="1" applyFont="1" applyFill="1" applyBorder="1" applyAlignment="1">
      <alignment horizontal="center" vertical="top" wrapText="1"/>
    </xf>
    <xf numFmtId="2" fontId="4" fillId="24" borderId="13" xfId="0" applyNumberFormat="1" applyFont="1" applyFill="1" applyBorder="1" applyAlignment="1">
      <alignment horizontal="left" vertical="top" wrapText="1"/>
    </xf>
    <xf numFmtId="4" fontId="25" fillId="24" borderId="13" xfId="1" applyNumberFormat="1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top" wrapText="1"/>
    </xf>
    <xf numFmtId="1" fontId="4" fillId="24" borderId="10" xfId="0" applyNumberFormat="1" applyFont="1" applyFill="1" applyBorder="1" applyAlignment="1">
      <alignment horizontal="center" vertical="top" wrapText="1"/>
    </xf>
    <xf numFmtId="2" fontId="4" fillId="24" borderId="12" xfId="0" applyNumberFormat="1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left" vertical="center"/>
    </xf>
    <xf numFmtId="0" fontId="4" fillId="24" borderId="10" xfId="0" applyFont="1" applyFill="1" applyBorder="1" applyAlignment="1">
      <alignment horizontal="center" vertical="top" wrapText="1"/>
    </xf>
    <xf numFmtId="1" fontId="4" fillId="24" borderId="12" xfId="0" applyNumberFormat="1" applyFont="1" applyFill="1" applyBorder="1" applyAlignment="1">
      <alignment horizontal="center" vertical="top" wrapText="1"/>
    </xf>
    <xf numFmtId="1" fontId="4" fillId="24" borderId="14" xfId="0" applyNumberFormat="1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2" xfId="1" applyFont="1" applyFill="1" applyBorder="1" applyAlignment="1">
      <alignment horizontal="left" vertical="top" wrapText="1"/>
    </xf>
    <xf numFmtId="0" fontId="4" fillId="24" borderId="13" xfId="1" applyFont="1" applyFill="1" applyBorder="1" applyAlignment="1">
      <alignment horizontal="left" vertical="top" wrapText="1"/>
    </xf>
    <xf numFmtId="0" fontId="4" fillId="24" borderId="14" xfId="1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horizontal="center" vertical="top"/>
    </xf>
    <xf numFmtId="0" fontId="4" fillId="24" borderId="13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 vertical="top"/>
    </xf>
    <xf numFmtId="2" fontId="4" fillId="24" borderId="12" xfId="0" applyNumberFormat="1" applyFont="1" applyFill="1" applyBorder="1" applyAlignment="1">
      <alignment horizontal="center" vertical="top" wrapText="1"/>
    </xf>
    <xf numFmtId="2" fontId="4" fillId="24" borderId="13" xfId="0" applyNumberFormat="1" applyFont="1" applyFill="1" applyBorder="1" applyAlignment="1">
      <alignment horizontal="center" vertical="top" wrapText="1"/>
    </xf>
    <xf numFmtId="2" fontId="4" fillId="24" borderId="14" xfId="0" applyNumberFormat="1" applyFont="1" applyFill="1" applyBorder="1" applyAlignment="1">
      <alignment horizontal="center" vertical="top" wrapText="1"/>
    </xf>
    <xf numFmtId="4" fontId="25" fillId="24" borderId="12" xfId="1" applyNumberFormat="1" applyFont="1" applyFill="1" applyBorder="1" applyAlignment="1">
      <alignment horizontal="center" vertical="top" wrapText="1"/>
    </xf>
    <xf numFmtId="4" fontId="25" fillId="24" borderId="13" xfId="1" applyNumberFormat="1" applyFont="1" applyFill="1" applyBorder="1" applyAlignment="1">
      <alignment horizontal="center" vertical="top" wrapText="1"/>
    </xf>
    <xf numFmtId="4" fontId="25" fillId="24" borderId="14" xfId="1" applyNumberFormat="1" applyFont="1" applyFill="1" applyBorder="1" applyAlignment="1">
      <alignment horizontal="center" vertical="top" wrapText="1"/>
    </xf>
    <xf numFmtId="167" fontId="25" fillId="24" borderId="12" xfId="0" applyNumberFormat="1" applyFont="1" applyFill="1" applyBorder="1" applyAlignment="1">
      <alignment horizontal="center" vertical="top"/>
    </xf>
    <xf numFmtId="167" fontId="25" fillId="24" borderId="13" xfId="0" applyNumberFormat="1" applyFont="1" applyFill="1" applyBorder="1" applyAlignment="1">
      <alignment horizontal="center" vertical="top"/>
    </xf>
    <xf numFmtId="167" fontId="25" fillId="24" borderId="14" xfId="0" applyNumberFormat="1" applyFont="1" applyFill="1" applyBorder="1" applyAlignment="1">
      <alignment horizontal="center" vertical="top"/>
    </xf>
    <xf numFmtId="0" fontId="4" fillId="24" borderId="13" xfId="0" applyFont="1" applyFill="1" applyBorder="1" applyAlignment="1">
      <alignment horizontal="center" vertical="top" wrapText="1"/>
    </xf>
    <xf numFmtId="164" fontId="4" fillId="24" borderId="12" xfId="0" applyNumberFormat="1" applyFont="1" applyFill="1" applyBorder="1" applyAlignment="1">
      <alignment horizontal="center" vertical="top" wrapText="1"/>
    </xf>
    <xf numFmtId="164" fontId="4" fillId="24" borderId="13" xfId="0" applyNumberFormat="1" applyFont="1" applyFill="1" applyBorder="1" applyAlignment="1">
      <alignment horizontal="center" vertical="top" wrapText="1"/>
    </xf>
    <xf numFmtId="164" fontId="4" fillId="24" borderId="14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/>
    </xf>
    <xf numFmtId="0" fontId="4" fillId="24" borderId="12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49" fontId="4" fillId="24" borderId="12" xfId="0" applyNumberFormat="1" applyFont="1" applyFill="1" applyBorder="1" applyAlignment="1">
      <alignment horizontal="center" vertical="top"/>
    </xf>
    <xf numFmtId="49" fontId="4" fillId="24" borderId="14" xfId="0" applyNumberFormat="1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 wrapText="1"/>
    </xf>
    <xf numFmtId="1" fontId="4" fillId="24" borderId="10" xfId="0" applyNumberFormat="1" applyFont="1" applyFill="1" applyBorder="1" applyAlignment="1">
      <alignment horizontal="center" vertical="top" wrapText="1"/>
    </xf>
    <xf numFmtId="1" fontId="4" fillId="24" borderId="13" xfId="0" applyNumberFormat="1" applyFont="1" applyFill="1" applyBorder="1" applyAlignment="1">
      <alignment horizontal="center" vertical="top" wrapText="1"/>
    </xf>
    <xf numFmtId="169" fontId="25" fillId="24" borderId="12" xfId="1" applyNumberFormat="1" applyFont="1" applyFill="1" applyBorder="1" applyAlignment="1">
      <alignment horizontal="center" vertical="top" wrapText="1"/>
    </xf>
    <xf numFmtId="169" fontId="25" fillId="24" borderId="14" xfId="1" applyNumberFormat="1" applyFont="1" applyFill="1" applyBorder="1" applyAlignment="1">
      <alignment horizontal="center" vertical="top" wrapText="1"/>
    </xf>
    <xf numFmtId="2" fontId="4" fillId="24" borderId="12" xfId="0" applyNumberFormat="1" applyFont="1" applyFill="1" applyBorder="1" applyAlignment="1">
      <alignment horizontal="left" vertical="top" wrapText="1"/>
    </xf>
    <xf numFmtId="2" fontId="4" fillId="24" borderId="14" xfId="0" applyNumberFormat="1" applyFont="1" applyFill="1" applyBorder="1" applyAlignment="1">
      <alignment horizontal="left" vertical="top" wrapText="1"/>
    </xf>
    <xf numFmtId="0" fontId="25" fillId="24" borderId="12" xfId="0" applyNumberFormat="1" applyFont="1" applyFill="1" applyBorder="1" applyAlignment="1">
      <alignment horizontal="center" vertical="top" wrapText="1"/>
    </xf>
    <xf numFmtId="0" fontId="25" fillId="24" borderId="13" xfId="0" applyNumberFormat="1" applyFont="1" applyFill="1" applyBorder="1" applyAlignment="1">
      <alignment horizontal="center" vertical="top" wrapText="1"/>
    </xf>
    <xf numFmtId="0" fontId="25" fillId="24" borderId="14" xfId="0" applyNumberFormat="1" applyFont="1" applyFill="1" applyBorder="1" applyAlignment="1">
      <alignment horizontal="center" vertical="top" wrapText="1"/>
    </xf>
    <xf numFmtId="2" fontId="4" fillId="24" borderId="13" xfId="0" applyNumberFormat="1" applyFont="1" applyFill="1" applyBorder="1" applyAlignment="1">
      <alignment horizontal="left" vertical="top" wrapText="1"/>
    </xf>
    <xf numFmtId="0" fontId="25" fillId="24" borderId="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25" fillId="24" borderId="11" xfId="0" applyFont="1" applyFill="1" applyBorder="1" applyAlignment="1">
      <alignment horizontal="left" vertical="top"/>
    </xf>
    <xf numFmtId="4" fontId="4" fillId="24" borderId="12" xfId="1" applyNumberFormat="1" applyFont="1" applyFill="1" applyBorder="1" applyAlignment="1">
      <alignment horizontal="left" vertical="top" wrapText="1"/>
    </xf>
    <xf numFmtId="4" fontId="4" fillId="24" borderId="13" xfId="1" applyNumberFormat="1" applyFont="1" applyFill="1" applyBorder="1" applyAlignment="1">
      <alignment horizontal="left" vertical="top" wrapText="1"/>
    </xf>
    <xf numFmtId="168" fontId="25" fillId="24" borderId="12" xfId="1" applyNumberFormat="1" applyFont="1" applyFill="1" applyBorder="1" applyAlignment="1">
      <alignment horizontal="center" vertical="top" wrapText="1"/>
    </xf>
    <xf numFmtId="168" fontId="25" fillId="24" borderId="14" xfId="1" applyNumberFormat="1" applyFont="1" applyFill="1" applyBorder="1" applyAlignment="1">
      <alignment horizontal="center" vertical="top" wrapText="1"/>
    </xf>
    <xf numFmtId="4" fontId="25" fillId="24" borderId="19" xfId="1" applyNumberFormat="1" applyFont="1" applyFill="1" applyBorder="1" applyAlignment="1">
      <alignment horizontal="center" vertical="top" wrapText="1"/>
    </xf>
    <xf numFmtId="0" fontId="4" fillId="24" borderId="12" xfId="0" applyNumberFormat="1" applyFont="1" applyFill="1" applyBorder="1" applyAlignment="1">
      <alignment horizontal="left" vertical="top" wrapText="1"/>
    </xf>
    <xf numFmtId="0" fontId="4" fillId="24" borderId="13" xfId="0" applyNumberFormat="1" applyFont="1" applyFill="1" applyBorder="1" applyAlignment="1">
      <alignment horizontal="left" vertical="top" wrapText="1"/>
    </xf>
    <xf numFmtId="0" fontId="4" fillId="24" borderId="14" xfId="0" applyNumberFormat="1" applyFont="1" applyFill="1" applyBorder="1" applyAlignment="1">
      <alignment horizontal="left" vertical="top" wrapText="1"/>
    </xf>
    <xf numFmtId="167" fontId="25" fillId="24" borderId="12" xfId="1" applyNumberFormat="1" applyFont="1" applyFill="1" applyBorder="1" applyAlignment="1">
      <alignment horizontal="center" vertical="top" wrapText="1"/>
    </xf>
    <xf numFmtId="167" fontId="25" fillId="24" borderId="13" xfId="1" applyNumberFormat="1" applyFont="1" applyFill="1" applyBorder="1" applyAlignment="1">
      <alignment horizontal="center" vertical="top" wrapText="1"/>
    </xf>
    <xf numFmtId="167" fontId="25" fillId="24" borderId="14" xfId="1" applyNumberFormat="1" applyFont="1" applyFill="1" applyBorder="1" applyAlignment="1">
      <alignment horizontal="center" vertical="top" wrapText="1"/>
    </xf>
    <xf numFmtId="0" fontId="25" fillId="24" borderId="12" xfId="0" applyFont="1" applyFill="1" applyBorder="1" applyAlignment="1">
      <alignment horizontal="center" vertical="top"/>
    </xf>
    <xf numFmtId="0" fontId="25" fillId="24" borderId="14" xfId="0" applyFont="1" applyFill="1" applyBorder="1" applyAlignment="1">
      <alignment horizontal="center" vertical="top"/>
    </xf>
    <xf numFmtId="168" fontId="25" fillId="24" borderId="13" xfId="1" applyNumberFormat="1" applyFont="1" applyFill="1" applyBorder="1" applyAlignment="1">
      <alignment horizontal="center" vertical="top" wrapText="1"/>
    </xf>
    <xf numFmtId="4" fontId="25" fillId="24" borderId="10" xfId="0" applyNumberFormat="1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0" fontId="25" fillId="24" borderId="13" xfId="0" applyFont="1" applyFill="1" applyBorder="1" applyAlignment="1">
      <alignment horizontal="center" vertical="top"/>
    </xf>
    <xf numFmtId="168" fontId="25" fillId="24" borderId="19" xfId="1" applyNumberFormat="1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/>
    </xf>
    <xf numFmtId="0" fontId="4" fillId="24" borderId="15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4" fontId="4" fillId="24" borderId="12" xfId="0" applyNumberFormat="1" applyFont="1" applyFill="1" applyBorder="1" applyAlignment="1">
      <alignment horizontal="center" vertical="center" wrapText="1"/>
    </xf>
    <xf numFmtId="4" fontId="0" fillId="24" borderId="13" xfId="0" applyNumberFormat="1" applyFont="1" applyFill="1" applyBorder="1"/>
    <xf numFmtId="4" fontId="0" fillId="24" borderId="14" xfId="0" applyNumberFormat="1" applyFont="1" applyFill="1" applyBorder="1"/>
    <xf numFmtId="0" fontId="22" fillId="24" borderId="10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</cellXfs>
  <cellStyles count="101">
    <cellStyle name=" 1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— акцент1" xfId="8" builtinId="30" customBuiltin="1"/>
    <cellStyle name="20% — акцент2" xfId="9" builtinId="34" customBuiltin="1"/>
    <cellStyle name="20% — акцент3" xfId="10" builtinId="38" customBuiltin="1"/>
    <cellStyle name="20% — акцент4" xfId="11" builtinId="42" customBuiltin="1"/>
    <cellStyle name="20% — акцент5" xfId="12" builtinId="46" customBuiltin="1"/>
    <cellStyle name="20% — акцент6" xfId="13" builtinId="50" customBuiltin="1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— акцент1" xfId="20" builtinId="31" customBuiltin="1"/>
    <cellStyle name="40% — акцент2" xfId="21" builtinId="35" customBuiltin="1"/>
    <cellStyle name="40% — акцент3" xfId="22" builtinId="39" customBuiltin="1"/>
    <cellStyle name="40% — акцент4" xfId="23" builtinId="43" customBuiltin="1"/>
    <cellStyle name="40% — акцент5" xfId="24" builtinId="47" customBuiltin="1"/>
    <cellStyle name="40% — акцент6" xfId="25" builtinId="51" customBuiltin="1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— акцент1" xfId="32" builtinId="32" customBuiltin="1"/>
    <cellStyle name="60% — акцент2" xfId="33" builtinId="36" customBuiltin="1"/>
    <cellStyle name="60% — акцент3" xfId="34" builtinId="40" customBuiltin="1"/>
    <cellStyle name="60% — акцент4" xfId="35" builtinId="44" customBuiltin="1"/>
    <cellStyle name="60% — акцент5" xfId="36" builtinId="48" customBuiltin="1"/>
    <cellStyle name="60% — акцент6" xfId="37" builtinId="52" customBuiltin="1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  <cellStyle name="Акцент1" xfId="62" builtinId="29" customBuiltin="1"/>
    <cellStyle name="Акцент2" xfId="63" builtinId="33" customBuiltin="1"/>
    <cellStyle name="Акцент3" xfId="64" builtinId="37" customBuiltin="1"/>
    <cellStyle name="Акцент4" xfId="65" builtinId="41" customBuiltin="1"/>
    <cellStyle name="Акцент5" xfId="66" builtinId="45" customBuiltin="1"/>
    <cellStyle name="Акцент6" xfId="67" builtinId="49" customBuiltin="1"/>
    <cellStyle name="Ввод " xfId="68" builtinId="20" customBuiltin="1"/>
    <cellStyle name="Вывод" xfId="69" builtinId="21" customBuiltin="1"/>
    <cellStyle name="Вычисление" xfId="70" builtinId="22" customBuiltin="1"/>
    <cellStyle name="Заголовок 1" xfId="71" builtinId="16" customBuiltin="1"/>
    <cellStyle name="Заголовок 2" xfId="72" builtinId="17" customBuiltin="1"/>
    <cellStyle name="Заголовок 3" xfId="73" builtinId="18" customBuiltin="1"/>
    <cellStyle name="Заголовок 4" xfId="74" builtinId="19" customBuiltin="1"/>
    <cellStyle name="Итог" xfId="75" builtinId="25" customBuiltin="1"/>
    <cellStyle name="Контрольная ячейка" xfId="76" builtinId="23" customBuiltin="1"/>
    <cellStyle name="Название" xfId="77" builtinId="15" customBuiltin="1"/>
    <cellStyle name="Нейтральный" xfId="78" builtinId="28" customBuiltin="1"/>
    <cellStyle name="Обычный" xfId="0" builtinId="0"/>
    <cellStyle name="Обычный 11" xfId="99"/>
    <cellStyle name="Обычный 2" xfId="79"/>
    <cellStyle name="Обычный 20" xfId="97"/>
    <cellStyle name="Обычный 22" xfId="100"/>
    <cellStyle name="Обычный 3" xfId="80"/>
    <cellStyle name="Обычный 3 2" xfId="98"/>
    <cellStyle name="Обычный 4" xfId="81"/>
    <cellStyle name="Обычный 4 3" xfId="82"/>
    <cellStyle name="Обычный 4 3 2" xfId="95"/>
    <cellStyle name="Обычный 5" xfId="83"/>
    <cellStyle name="Обычный 6" xfId="84"/>
    <cellStyle name="Обычный 7" xfId="94"/>
    <cellStyle name="Плохой" xfId="85" builtinId="27" customBuiltin="1"/>
    <cellStyle name="Пояснение" xfId="86" builtinId="53" customBuiltin="1"/>
    <cellStyle name="Примечание" xfId="87" builtinId="10" customBuiltin="1"/>
    <cellStyle name="Процентный 2" xfId="96"/>
    <cellStyle name="Связанная ячейка" xfId="88" builtinId="24" customBuiltin="1"/>
    <cellStyle name="Стиль 1" xfId="89"/>
    <cellStyle name="Текст предупреждения" xfId="90" builtinId="11" customBuiltin="1"/>
    <cellStyle name="Тысячи [0]_sl100" xfId="91"/>
    <cellStyle name="Тысячи_sl100" xfId="92"/>
    <cellStyle name="Хороший" xfId="93" builtinId="26" customBuiltin="1"/>
  </cellStyles>
  <dxfs count="0"/>
  <tableStyles count="0" defaultTableStyle="TableStyleMedium9" defaultPivotStyle="PivotStyleLight16"/>
  <colors>
    <mruColors>
      <color rgb="FF66FFCC"/>
      <color rgb="FFFFFFCC"/>
      <color rgb="FFFFFF99"/>
      <color rgb="FF99FFCC"/>
      <color rgb="FF99FF33"/>
      <color rgb="FFCCFFFF"/>
      <color rgb="FF66FF99"/>
      <color rgb="FF99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abSelected="1" view="pageBreakPreview" topLeftCell="A184" zoomScale="85" zoomScaleNormal="100" zoomScaleSheetLayoutView="85" workbookViewId="0">
      <selection activeCell="M160" sqref="M160"/>
    </sheetView>
  </sheetViews>
  <sheetFormatPr defaultRowHeight="12.75" x14ac:dyDescent="0.2"/>
  <cols>
    <col min="1" max="1" width="5.5703125" style="12" customWidth="1"/>
    <col min="2" max="2" width="51.42578125" style="6" customWidth="1"/>
    <col min="3" max="3" width="14.140625" style="6" customWidth="1"/>
    <col min="4" max="4" width="18.28515625" style="10" customWidth="1"/>
    <col min="5" max="5" width="18.140625" style="10" customWidth="1"/>
    <col min="6" max="6" width="19.42578125" style="10" customWidth="1"/>
    <col min="7" max="7" width="9.28515625" style="6" customWidth="1"/>
    <col min="8" max="8" width="31.28515625" style="6" customWidth="1"/>
    <col min="9" max="9" width="9.140625" style="6" customWidth="1"/>
    <col min="10" max="10" width="9.5703125" style="6" customWidth="1"/>
    <col min="11" max="11" width="11.7109375" style="6" customWidth="1"/>
    <col min="12" max="12" width="10.42578125" style="6" customWidth="1"/>
    <col min="13" max="13" width="9.85546875" style="12" customWidth="1"/>
    <col min="14" max="14" width="9.28515625" style="6" customWidth="1"/>
    <col min="15" max="15" width="15" style="133" customWidth="1"/>
    <col min="16" max="16" width="11.7109375" style="70" bestFit="1" customWidth="1"/>
    <col min="17" max="17" width="10.7109375" style="70" bestFit="1" customWidth="1"/>
    <col min="18" max="19" width="9.140625" style="70"/>
    <col min="20" max="16384" width="9.140625" style="6"/>
  </cols>
  <sheetData>
    <row r="1" spans="1:19" ht="15.75" x14ac:dyDescent="0.25">
      <c r="N1" s="9" t="s">
        <v>42</v>
      </c>
    </row>
    <row r="2" spans="1:19" ht="15.75" x14ac:dyDescent="0.25">
      <c r="N2" s="9" t="s">
        <v>43</v>
      </c>
    </row>
    <row r="3" spans="1:19" ht="15.75" x14ac:dyDescent="0.25">
      <c r="N3" s="9" t="s">
        <v>44</v>
      </c>
    </row>
    <row r="4" spans="1:19" ht="32.25" customHeight="1" x14ac:dyDescent="0.2">
      <c r="B4" s="248" t="s">
        <v>8</v>
      </c>
      <c r="C4" s="249"/>
      <c r="D4" s="249"/>
      <c r="E4" s="250"/>
      <c r="F4" s="254" t="s">
        <v>154</v>
      </c>
      <c r="G4" s="255"/>
      <c r="H4" s="255"/>
      <c r="I4" s="255"/>
      <c r="J4" s="255"/>
      <c r="K4" s="255"/>
      <c r="L4" s="255"/>
      <c r="M4" s="255"/>
      <c r="N4" s="256"/>
    </row>
    <row r="5" spans="1:19" ht="15.75" x14ac:dyDescent="0.2">
      <c r="B5" s="251" t="s">
        <v>6</v>
      </c>
      <c r="C5" s="251"/>
      <c r="D5" s="251"/>
      <c r="E5" s="251"/>
      <c r="F5" s="254" t="s">
        <v>7</v>
      </c>
      <c r="G5" s="255"/>
      <c r="H5" s="255"/>
      <c r="I5" s="255"/>
      <c r="J5" s="255"/>
      <c r="K5" s="255"/>
      <c r="L5" s="255"/>
      <c r="M5" s="255"/>
      <c r="N5" s="256"/>
    </row>
    <row r="6" spans="1:19" ht="66" customHeight="1" x14ac:dyDescent="0.2">
      <c r="B6" s="251" t="s">
        <v>9</v>
      </c>
      <c r="C6" s="251"/>
      <c r="D6" s="251"/>
      <c r="E6" s="251"/>
      <c r="F6" s="254" t="s">
        <v>227</v>
      </c>
      <c r="G6" s="255"/>
      <c r="H6" s="255"/>
      <c r="I6" s="255"/>
      <c r="J6" s="255"/>
      <c r="K6" s="255"/>
      <c r="L6" s="255"/>
      <c r="M6" s="255"/>
      <c r="N6" s="256"/>
    </row>
    <row r="7" spans="1:19" ht="15.75" x14ac:dyDescent="0.2">
      <c r="B7" s="251" t="s">
        <v>0</v>
      </c>
      <c r="C7" s="251"/>
      <c r="D7" s="251"/>
      <c r="E7" s="251"/>
      <c r="F7" s="254" t="s">
        <v>57</v>
      </c>
      <c r="G7" s="255"/>
      <c r="H7" s="255"/>
      <c r="I7" s="255"/>
      <c r="J7" s="255"/>
      <c r="K7" s="255"/>
      <c r="L7" s="255"/>
      <c r="M7" s="255"/>
      <c r="N7" s="256"/>
    </row>
    <row r="8" spans="1:19" ht="20.25" customHeight="1" x14ac:dyDescent="0.3">
      <c r="A8" s="3"/>
      <c r="B8" s="1"/>
      <c r="D8" s="7" t="s">
        <v>228</v>
      </c>
      <c r="E8" s="7"/>
      <c r="F8" s="7"/>
      <c r="G8" s="2"/>
      <c r="H8" s="2"/>
      <c r="I8" s="2"/>
      <c r="J8" s="1"/>
      <c r="K8" s="1"/>
      <c r="L8" s="1"/>
      <c r="M8" s="3"/>
      <c r="N8" s="1"/>
    </row>
    <row r="9" spans="1:19" s="1" customFormat="1" ht="15.75" customHeight="1" x14ac:dyDescent="0.25">
      <c r="A9" s="260" t="s">
        <v>4</v>
      </c>
      <c r="B9" s="252" t="s">
        <v>49</v>
      </c>
      <c r="C9" s="252" t="s">
        <v>40</v>
      </c>
      <c r="D9" s="261" t="s">
        <v>88</v>
      </c>
      <c r="E9" s="261" t="s">
        <v>160</v>
      </c>
      <c r="F9" s="257" t="s">
        <v>45</v>
      </c>
      <c r="G9" s="252" t="s">
        <v>46</v>
      </c>
      <c r="H9" s="252" t="s">
        <v>5</v>
      </c>
      <c r="I9" s="253" t="s">
        <v>1</v>
      </c>
      <c r="J9" s="253"/>
      <c r="K9" s="253"/>
      <c r="L9" s="253"/>
      <c r="M9" s="253"/>
      <c r="N9" s="253"/>
      <c r="O9" s="134"/>
      <c r="P9" s="71"/>
      <c r="Q9" s="71"/>
      <c r="R9" s="71"/>
      <c r="S9" s="71"/>
    </row>
    <row r="10" spans="1:19" s="1" customFormat="1" ht="15.75" customHeight="1" x14ac:dyDescent="0.2">
      <c r="A10" s="260"/>
      <c r="B10" s="252"/>
      <c r="C10" s="252"/>
      <c r="D10" s="261"/>
      <c r="E10" s="261"/>
      <c r="F10" s="258"/>
      <c r="G10" s="252"/>
      <c r="H10" s="252"/>
      <c r="I10" s="252" t="s">
        <v>47</v>
      </c>
      <c r="J10" s="252"/>
      <c r="K10" s="252" t="s">
        <v>48</v>
      </c>
      <c r="L10" s="252"/>
      <c r="M10" s="252" t="s">
        <v>56</v>
      </c>
      <c r="N10" s="252" t="s">
        <v>55</v>
      </c>
      <c r="O10" s="134"/>
      <c r="P10" s="71"/>
      <c r="Q10" s="71"/>
      <c r="R10" s="71"/>
      <c r="S10" s="71"/>
    </row>
    <row r="11" spans="1:19" s="1" customFormat="1" ht="126.75" customHeight="1" x14ac:dyDescent="0.2">
      <c r="A11" s="260"/>
      <c r="B11" s="252"/>
      <c r="C11" s="252"/>
      <c r="D11" s="261"/>
      <c r="E11" s="261"/>
      <c r="F11" s="259"/>
      <c r="G11" s="252"/>
      <c r="H11" s="252"/>
      <c r="I11" s="94" t="s">
        <v>2</v>
      </c>
      <c r="J11" s="94" t="s">
        <v>3</v>
      </c>
      <c r="K11" s="94" t="s">
        <v>2</v>
      </c>
      <c r="L11" s="94" t="s">
        <v>3</v>
      </c>
      <c r="M11" s="252"/>
      <c r="N11" s="252"/>
      <c r="O11" s="134"/>
      <c r="P11" s="71"/>
      <c r="Q11" s="71"/>
      <c r="R11" s="71"/>
      <c r="S11" s="71"/>
    </row>
    <row r="12" spans="1:19" s="1" customFormat="1" ht="15.75" customHeight="1" x14ac:dyDescent="0.25">
      <c r="A12" s="104">
        <v>1</v>
      </c>
      <c r="B12" s="104">
        <v>2</v>
      </c>
      <c r="C12" s="104">
        <v>3</v>
      </c>
      <c r="D12" s="31">
        <v>4</v>
      </c>
      <c r="E12" s="31">
        <v>5</v>
      </c>
      <c r="F12" s="31">
        <v>6</v>
      </c>
      <c r="G12" s="104">
        <v>7</v>
      </c>
      <c r="H12" s="104">
        <v>8</v>
      </c>
      <c r="I12" s="104">
        <v>9</v>
      </c>
      <c r="J12" s="104">
        <v>10</v>
      </c>
      <c r="K12" s="104">
        <v>11</v>
      </c>
      <c r="L12" s="104">
        <v>12</v>
      </c>
      <c r="M12" s="104">
        <v>13</v>
      </c>
      <c r="N12" s="104">
        <v>14</v>
      </c>
      <c r="O12" s="134"/>
      <c r="P12" s="71"/>
      <c r="Q12" s="71"/>
      <c r="R12" s="71"/>
      <c r="S12" s="71"/>
    </row>
    <row r="13" spans="1:19" ht="54" customHeight="1" x14ac:dyDescent="0.2">
      <c r="A13" s="145"/>
      <c r="B13" s="8" t="s">
        <v>145</v>
      </c>
      <c r="C13" s="5" t="s">
        <v>11</v>
      </c>
      <c r="D13" s="136">
        <f>SUM(D14:D38)</f>
        <v>57439.775000000001</v>
      </c>
      <c r="E13" s="136">
        <f>SUM(E14:E38)</f>
        <v>32286.035000000003</v>
      </c>
      <c r="F13" s="136">
        <f>SUM(F14:F38)</f>
        <v>11796.544389999999</v>
      </c>
      <c r="G13" s="73">
        <f t="shared" ref="G13:G29" si="0">F13/E13*100</f>
        <v>36.537606398555901</v>
      </c>
      <c r="H13" s="118"/>
      <c r="I13" s="37"/>
      <c r="J13" s="37"/>
      <c r="K13" s="37"/>
      <c r="L13" s="37"/>
      <c r="M13" s="97"/>
      <c r="N13" s="37"/>
      <c r="R13" s="137"/>
    </row>
    <row r="14" spans="1:19" ht="113.25" customHeight="1" x14ac:dyDescent="0.2">
      <c r="A14" s="145">
        <v>1</v>
      </c>
      <c r="B14" s="146" t="s">
        <v>10</v>
      </c>
      <c r="C14" s="4" t="s">
        <v>11</v>
      </c>
      <c r="D14" s="113">
        <v>1111.0999999999999</v>
      </c>
      <c r="E14" s="113">
        <f>D14/4+0.056</f>
        <v>277.83099999999996</v>
      </c>
      <c r="F14" s="113">
        <v>0</v>
      </c>
      <c r="G14" s="33">
        <f t="shared" si="0"/>
        <v>0</v>
      </c>
      <c r="H14" s="118" t="s">
        <v>94</v>
      </c>
      <c r="I14" s="97" t="s">
        <v>24</v>
      </c>
      <c r="J14" s="97" t="s">
        <v>24</v>
      </c>
      <c r="K14" s="184" t="s">
        <v>320</v>
      </c>
      <c r="L14" s="97"/>
      <c r="M14" s="52"/>
      <c r="N14" s="97" t="s">
        <v>24</v>
      </c>
    </row>
    <row r="15" spans="1:19" ht="97.5" customHeight="1" x14ac:dyDescent="0.2">
      <c r="A15" s="145">
        <f>A14+1</f>
        <v>2</v>
      </c>
      <c r="B15" s="38" t="s">
        <v>99</v>
      </c>
      <c r="C15" s="4" t="s">
        <v>11</v>
      </c>
      <c r="D15" s="113">
        <v>3425</v>
      </c>
      <c r="E15" s="113">
        <v>856.25</v>
      </c>
      <c r="F15" s="113">
        <v>0</v>
      </c>
      <c r="G15" s="33">
        <f t="shared" si="0"/>
        <v>0</v>
      </c>
      <c r="H15" s="21" t="s">
        <v>83</v>
      </c>
      <c r="I15" s="95">
        <v>36</v>
      </c>
      <c r="J15" s="95">
        <v>36</v>
      </c>
      <c r="K15" s="95">
        <v>39</v>
      </c>
      <c r="L15" s="95">
        <v>39</v>
      </c>
      <c r="M15" s="98">
        <f t="shared" ref="M15" si="1">L15/K15*100</f>
        <v>100</v>
      </c>
      <c r="N15" s="95">
        <v>39</v>
      </c>
    </row>
    <row r="16" spans="1:19" ht="100.5" customHeight="1" x14ac:dyDescent="0.2">
      <c r="A16" s="145">
        <f t="shared" ref="A16:A38" si="2">A15+1</f>
        <v>3</v>
      </c>
      <c r="B16" s="146" t="s">
        <v>163</v>
      </c>
      <c r="C16" s="4" t="s">
        <v>11</v>
      </c>
      <c r="D16" s="113">
        <v>320</v>
      </c>
      <c r="E16" s="113">
        <v>0</v>
      </c>
      <c r="F16" s="113">
        <v>0</v>
      </c>
      <c r="G16" s="33">
        <v>0</v>
      </c>
      <c r="H16" s="50" t="s">
        <v>93</v>
      </c>
      <c r="I16" s="215">
        <v>5</v>
      </c>
      <c r="J16" s="95">
        <v>5</v>
      </c>
      <c r="K16" s="187">
        <v>5</v>
      </c>
      <c r="L16" s="187">
        <v>5</v>
      </c>
      <c r="M16" s="205">
        <v>100</v>
      </c>
      <c r="N16" s="187">
        <v>5</v>
      </c>
    </row>
    <row r="17" spans="1:18" ht="87" customHeight="1" x14ac:dyDescent="0.2">
      <c r="A17" s="145">
        <f t="shared" si="2"/>
        <v>4</v>
      </c>
      <c r="B17" s="146" t="s">
        <v>58</v>
      </c>
      <c r="C17" s="4" t="s">
        <v>11</v>
      </c>
      <c r="D17" s="113">
        <v>1350</v>
      </c>
      <c r="E17" s="113">
        <v>1340</v>
      </c>
      <c r="F17" s="113">
        <v>402</v>
      </c>
      <c r="G17" s="33">
        <f t="shared" si="0"/>
        <v>30</v>
      </c>
      <c r="H17" s="39"/>
      <c r="I17" s="215"/>
      <c r="J17" s="96"/>
      <c r="K17" s="204"/>
      <c r="L17" s="204"/>
      <c r="M17" s="206"/>
      <c r="N17" s="204"/>
      <c r="O17" s="133" t="s">
        <v>279</v>
      </c>
    </row>
    <row r="18" spans="1:18" ht="84.75" customHeight="1" x14ac:dyDescent="0.2">
      <c r="A18" s="145">
        <f t="shared" si="2"/>
        <v>5</v>
      </c>
      <c r="B18" s="146" t="s">
        <v>59</v>
      </c>
      <c r="C18" s="4" t="s">
        <v>11</v>
      </c>
      <c r="D18" s="113">
        <v>900</v>
      </c>
      <c r="E18" s="113">
        <v>890</v>
      </c>
      <c r="F18" s="113">
        <v>267</v>
      </c>
      <c r="G18" s="33">
        <f t="shared" si="0"/>
        <v>30</v>
      </c>
      <c r="H18" s="39"/>
      <c r="I18" s="215"/>
      <c r="J18" s="96"/>
      <c r="K18" s="204"/>
      <c r="L18" s="204"/>
      <c r="M18" s="206"/>
      <c r="N18" s="204"/>
      <c r="O18" s="133" t="s">
        <v>278</v>
      </c>
    </row>
    <row r="19" spans="1:18" ht="51.75" customHeight="1" x14ac:dyDescent="0.2">
      <c r="A19" s="145">
        <f t="shared" si="2"/>
        <v>6</v>
      </c>
      <c r="B19" s="146" t="s">
        <v>100</v>
      </c>
      <c r="C19" s="4" t="s">
        <v>11</v>
      </c>
      <c r="D19" s="113">
        <v>200</v>
      </c>
      <c r="E19" s="113">
        <v>0</v>
      </c>
      <c r="F19" s="113">
        <v>0</v>
      </c>
      <c r="G19" s="33">
        <v>0</v>
      </c>
      <c r="H19" s="39"/>
      <c r="I19" s="187"/>
      <c r="J19" s="96"/>
      <c r="K19" s="204"/>
      <c r="L19" s="204"/>
      <c r="M19" s="206"/>
      <c r="N19" s="204"/>
    </row>
    <row r="20" spans="1:18" ht="50.25" customHeight="1" x14ac:dyDescent="0.2">
      <c r="A20" s="145">
        <f t="shared" si="2"/>
        <v>7</v>
      </c>
      <c r="B20" s="146" t="s">
        <v>161</v>
      </c>
      <c r="C20" s="4" t="s">
        <v>11</v>
      </c>
      <c r="D20" s="113">
        <v>1300</v>
      </c>
      <c r="E20" s="113">
        <v>0</v>
      </c>
      <c r="F20" s="113">
        <v>0</v>
      </c>
      <c r="G20" s="33">
        <v>0</v>
      </c>
      <c r="H20" s="28"/>
      <c r="I20" s="40"/>
      <c r="J20" s="40"/>
      <c r="K20" s="96"/>
      <c r="L20" s="96"/>
      <c r="M20" s="99"/>
      <c r="N20" s="96"/>
    </row>
    <row r="21" spans="1:18" ht="66.75" customHeight="1" x14ac:dyDescent="0.2">
      <c r="A21" s="145">
        <f t="shared" si="2"/>
        <v>8</v>
      </c>
      <c r="B21" s="146" t="s">
        <v>162</v>
      </c>
      <c r="C21" s="4" t="s">
        <v>199</v>
      </c>
      <c r="D21" s="113">
        <f>4174.7+20.5</f>
        <v>4195.2</v>
      </c>
      <c r="E21" s="113">
        <f>4174.7+20.5</f>
        <v>4195.2</v>
      </c>
      <c r="F21" s="113">
        <v>0</v>
      </c>
      <c r="G21" s="33">
        <f t="shared" ref="G21:G23" si="3">F21/E21*100</f>
        <v>0</v>
      </c>
      <c r="H21" s="28"/>
      <c r="I21" s="40"/>
      <c r="J21" s="40"/>
      <c r="K21" s="96"/>
      <c r="L21" s="96"/>
      <c r="M21" s="99"/>
      <c r="N21" s="96"/>
    </row>
    <row r="22" spans="1:18" ht="117" customHeight="1" x14ac:dyDescent="0.2">
      <c r="A22" s="145">
        <f t="shared" si="2"/>
        <v>9</v>
      </c>
      <c r="B22" s="146" t="s">
        <v>223</v>
      </c>
      <c r="C22" s="4" t="s">
        <v>199</v>
      </c>
      <c r="D22" s="113">
        <v>2000</v>
      </c>
      <c r="E22" s="113">
        <v>2000</v>
      </c>
      <c r="F22" s="113">
        <v>0</v>
      </c>
      <c r="G22" s="33">
        <f t="shared" si="3"/>
        <v>0</v>
      </c>
      <c r="H22" s="22"/>
      <c r="I22" s="49"/>
      <c r="J22" s="49"/>
      <c r="K22" s="117"/>
      <c r="L22" s="117"/>
      <c r="M22" s="124"/>
      <c r="N22" s="117"/>
      <c r="O22" s="133" t="s">
        <v>298</v>
      </c>
    </row>
    <row r="23" spans="1:18" ht="64.5" customHeight="1" x14ac:dyDescent="0.2">
      <c r="A23" s="145">
        <f t="shared" si="2"/>
        <v>10</v>
      </c>
      <c r="B23" s="146" t="s">
        <v>126</v>
      </c>
      <c r="C23" s="111" t="s">
        <v>11</v>
      </c>
      <c r="D23" s="113">
        <v>1405</v>
      </c>
      <c r="E23" s="113">
        <v>1405</v>
      </c>
      <c r="F23" s="113">
        <v>360</v>
      </c>
      <c r="G23" s="33">
        <f t="shared" si="3"/>
        <v>25.622775800711743</v>
      </c>
      <c r="H23" s="37" t="s">
        <v>305</v>
      </c>
      <c r="I23" s="40">
        <v>33</v>
      </c>
      <c r="J23" s="40">
        <v>33</v>
      </c>
      <c r="K23" s="96">
        <v>34</v>
      </c>
      <c r="L23" s="96"/>
      <c r="M23" s="52"/>
      <c r="N23" s="96">
        <v>35</v>
      </c>
      <c r="O23" s="133" t="s">
        <v>280</v>
      </c>
    </row>
    <row r="24" spans="1:18" ht="84" customHeight="1" x14ac:dyDescent="0.2">
      <c r="A24" s="145">
        <f t="shared" si="2"/>
        <v>11</v>
      </c>
      <c r="B24" s="37" t="s">
        <v>26</v>
      </c>
      <c r="C24" s="4" t="s">
        <v>11</v>
      </c>
      <c r="D24" s="113">
        <v>150</v>
      </c>
      <c r="E24" s="113">
        <v>47.25</v>
      </c>
      <c r="F24" s="113">
        <v>0</v>
      </c>
      <c r="G24" s="33">
        <f t="shared" si="0"/>
        <v>0</v>
      </c>
      <c r="H24" s="28" t="s">
        <v>29</v>
      </c>
      <c r="I24" s="95">
        <v>0.17</v>
      </c>
      <c r="J24" s="95">
        <v>0.17</v>
      </c>
      <c r="K24" s="95">
        <v>0.18</v>
      </c>
      <c r="L24" s="95">
        <v>0.1</v>
      </c>
      <c r="M24" s="52">
        <f t="shared" ref="M24:M25" si="4">L24/K24*100</f>
        <v>55.555555555555557</v>
      </c>
      <c r="N24" s="95">
        <v>0.19</v>
      </c>
      <c r="O24" s="133" t="s">
        <v>299</v>
      </c>
    </row>
    <row r="25" spans="1:18" ht="98.25" customHeight="1" x14ac:dyDescent="0.2">
      <c r="A25" s="145">
        <f t="shared" si="2"/>
        <v>12</v>
      </c>
      <c r="B25" s="37" t="s">
        <v>22</v>
      </c>
      <c r="C25" s="4" t="s">
        <v>11</v>
      </c>
      <c r="D25" s="53">
        <v>1000</v>
      </c>
      <c r="E25" s="113">
        <v>547</v>
      </c>
      <c r="F25" s="53">
        <v>0</v>
      </c>
      <c r="G25" s="33">
        <f t="shared" si="0"/>
        <v>0</v>
      </c>
      <c r="H25" s="118" t="s">
        <v>52</v>
      </c>
      <c r="I25" s="97">
        <v>31.5</v>
      </c>
      <c r="J25" s="97">
        <v>31.5</v>
      </c>
      <c r="K25" s="97">
        <v>32</v>
      </c>
      <c r="L25" s="97">
        <v>21</v>
      </c>
      <c r="M25" s="52">
        <f t="shared" si="4"/>
        <v>65.625</v>
      </c>
      <c r="N25" s="97">
        <v>32.5</v>
      </c>
      <c r="O25" s="144" t="s">
        <v>300</v>
      </c>
    </row>
    <row r="26" spans="1:18" ht="66" customHeight="1" x14ac:dyDescent="0.2">
      <c r="A26" s="145">
        <f t="shared" si="2"/>
        <v>13</v>
      </c>
      <c r="B26" s="147" t="s">
        <v>60</v>
      </c>
      <c r="C26" s="4" t="s">
        <v>11</v>
      </c>
      <c r="D26" s="113">
        <v>5000</v>
      </c>
      <c r="E26" s="113">
        <v>3750</v>
      </c>
      <c r="F26" s="113">
        <v>1125.0002999999999</v>
      </c>
      <c r="G26" s="33">
        <f t="shared" si="0"/>
        <v>30.000008000000001</v>
      </c>
      <c r="H26" s="209" t="s">
        <v>32</v>
      </c>
      <c r="I26" s="187">
        <v>910</v>
      </c>
      <c r="J26" s="187">
        <v>997</v>
      </c>
      <c r="K26" s="187">
        <v>920</v>
      </c>
      <c r="L26" s="187">
        <v>483</v>
      </c>
      <c r="M26" s="185">
        <f t="shared" ref="M26" si="5">L26/K26*100</f>
        <v>52.5</v>
      </c>
      <c r="N26" s="187">
        <v>925</v>
      </c>
      <c r="O26" s="144" t="s">
        <v>290</v>
      </c>
    </row>
    <row r="27" spans="1:18" ht="50.25" customHeight="1" x14ac:dyDescent="0.2">
      <c r="A27" s="145">
        <f t="shared" si="2"/>
        <v>14</v>
      </c>
      <c r="B27" s="37" t="s">
        <v>28</v>
      </c>
      <c r="C27" s="4" t="s">
        <v>11</v>
      </c>
      <c r="D27" s="53">
        <v>1100</v>
      </c>
      <c r="E27" s="113">
        <v>1089</v>
      </c>
      <c r="F27" s="53">
        <v>0</v>
      </c>
      <c r="G27" s="33">
        <v>0</v>
      </c>
      <c r="H27" s="210"/>
      <c r="I27" s="204"/>
      <c r="J27" s="204"/>
      <c r="K27" s="204"/>
      <c r="L27" s="204"/>
      <c r="M27" s="217"/>
      <c r="N27" s="204"/>
      <c r="O27" s="133" t="s">
        <v>301</v>
      </c>
    </row>
    <row r="28" spans="1:18" ht="51.75" customHeight="1" x14ac:dyDescent="0.2">
      <c r="A28" s="145">
        <f t="shared" si="2"/>
        <v>15</v>
      </c>
      <c r="B28" s="22" t="s">
        <v>61</v>
      </c>
      <c r="C28" s="4" t="s">
        <v>11</v>
      </c>
      <c r="D28" s="53">
        <v>1000</v>
      </c>
      <c r="E28" s="113">
        <v>0</v>
      </c>
      <c r="F28" s="53">
        <v>0</v>
      </c>
      <c r="G28" s="33">
        <v>0</v>
      </c>
      <c r="H28" s="210"/>
      <c r="I28" s="204"/>
      <c r="J28" s="204"/>
      <c r="K28" s="204"/>
      <c r="L28" s="204"/>
      <c r="M28" s="217"/>
      <c r="N28" s="204"/>
    </row>
    <row r="29" spans="1:18" ht="48.75" customHeight="1" x14ac:dyDescent="0.2">
      <c r="A29" s="145">
        <f t="shared" si="2"/>
        <v>16</v>
      </c>
      <c r="B29" s="23" t="s">
        <v>165</v>
      </c>
      <c r="C29" s="4" t="s">
        <v>11</v>
      </c>
      <c r="D29" s="53">
        <v>8960.7000000000007</v>
      </c>
      <c r="E29" s="53">
        <f>2010+630</f>
        <v>2640</v>
      </c>
      <c r="F29" s="53">
        <f>2010+630</f>
        <v>2640</v>
      </c>
      <c r="G29" s="33">
        <f t="shared" si="0"/>
        <v>100</v>
      </c>
      <c r="H29" s="210"/>
      <c r="I29" s="204"/>
      <c r="J29" s="204"/>
      <c r="K29" s="204"/>
      <c r="L29" s="204"/>
      <c r="M29" s="217"/>
      <c r="N29" s="204"/>
      <c r="O29" s="133" t="s">
        <v>166</v>
      </c>
      <c r="P29" s="70" t="s">
        <v>167</v>
      </c>
      <c r="Q29" s="70" t="s">
        <v>169</v>
      </c>
      <c r="R29" s="70" t="s">
        <v>170</v>
      </c>
    </row>
    <row r="30" spans="1:18" ht="63.75" customHeight="1" x14ac:dyDescent="0.2">
      <c r="A30" s="145">
        <f t="shared" si="2"/>
        <v>17</v>
      </c>
      <c r="B30" s="148" t="s">
        <v>30</v>
      </c>
      <c r="C30" s="4" t="s">
        <v>11</v>
      </c>
      <c r="D30" s="53">
        <v>4000</v>
      </c>
      <c r="E30" s="113">
        <f t="shared" ref="E30" si="6">D30/4</f>
        <v>1000</v>
      </c>
      <c r="F30" s="53">
        <v>960</v>
      </c>
      <c r="G30" s="33">
        <f t="shared" ref="G30:G48" si="7">F30/E30*100</f>
        <v>96</v>
      </c>
      <c r="H30" s="210"/>
      <c r="I30" s="204"/>
      <c r="J30" s="204"/>
      <c r="K30" s="204"/>
      <c r="L30" s="204"/>
      <c r="M30" s="217"/>
      <c r="N30" s="204"/>
      <c r="O30" s="133" t="s">
        <v>289</v>
      </c>
    </row>
    <row r="31" spans="1:18" ht="66.75" customHeight="1" x14ac:dyDescent="0.2">
      <c r="A31" s="145">
        <f t="shared" si="2"/>
        <v>18</v>
      </c>
      <c r="B31" s="23" t="s">
        <v>31</v>
      </c>
      <c r="C31" s="4" t="s">
        <v>11</v>
      </c>
      <c r="D31" s="53">
        <v>100</v>
      </c>
      <c r="E31" s="53">
        <v>100</v>
      </c>
      <c r="F31" s="74">
        <v>11.24</v>
      </c>
      <c r="G31" s="33">
        <f t="shared" si="7"/>
        <v>11.24</v>
      </c>
      <c r="H31" s="210"/>
      <c r="I31" s="204"/>
      <c r="J31" s="204"/>
      <c r="K31" s="204"/>
      <c r="L31" s="204"/>
      <c r="M31" s="217"/>
      <c r="N31" s="204"/>
    </row>
    <row r="32" spans="1:18" ht="49.5" customHeight="1" x14ac:dyDescent="0.2">
      <c r="A32" s="145">
        <f t="shared" si="2"/>
        <v>19</v>
      </c>
      <c r="B32" s="23" t="s">
        <v>62</v>
      </c>
      <c r="C32" s="4" t="s">
        <v>11</v>
      </c>
      <c r="D32" s="53">
        <v>1000</v>
      </c>
      <c r="E32" s="113">
        <v>655</v>
      </c>
      <c r="F32" s="53">
        <v>0</v>
      </c>
      <c r="G32" s="33">
        <v>0</v>
      </c>
      <c r="H32" s="210"/>
      <c r="I32" s="204"/>
      <c r="J32" s="204"/>
      <c r="K32" s="204"/>
      <c r="L32" s="204"/>
      <c r="M32" s="217"/>
      <c r="N32" s="204"/>
      <c r="O32" s="133" t="s">
        <v>302</v>
      </c>
    </row>
    <row r="33" spans="1:19" ht="52.5" customHeight="1" x14ac:dyDescent="0.2">
      <c r="A33" s="145">
        <f t="shared" si="2"/>
        <v>20</v>
      </c>
      <c r="B33" s="23" t="s">
        <v>63</v>
      </c>
      <c r="C33" s="4" t="s">
        <v>11</v>
      </c>
      <c r="D33" s="53">
        <v>5000</v>
      </c>
      <c r="E33" s="53">
        <f>4998.8-550.399</f>
        <v>4448.4009999999998</v>
      </c>
      <c r="F33" s="53">
        <f>1110+38.8</f>
        <v>1148.8</v>
      </c>
      <c r="G33" s="33">
        <f t="shared" si="7"/>
        <v>25.825009930534588</v>
      </c>
      <c r="H33" s="210"/>
      <c r="I33" s="204"/>
      <c r="J33" s="204"/>
      <c r="K33" s="204"/>
      <c r="L33" s="204"/>
      <c r="M33" s="217"/>
      <c r="N33" s="204"/>
      <c r="O33" s="133" t="s">
        <v>168</v>
      </c>
      <c r="P33" s="132" t="s">
        <v>283</v>
      </c>
      <c r="Q33" s="132"/>
      <c r="R33" s="132"/>
      <c r="S33" s="132"/>
    </row>
    <row r="34" spans="1:19" ht="50.25" customHeight="1" x14ac:dyDescent="0.2">
      <c r="A34" s="145">
        <f t="shared" si="2"/>
        <v>21</v>
      </c>
      <c r="B34" s="23" t="s">
        <v>101</v>
      </c>
      <c r="C34" s="4" t="s">
        <v>11</v>
      </c>
      <c r="D34" s="74">
        <v>4055.4949999999999</v>
      </c>
      <c r="E34" s="75">
        <v>869.70299999999997</v>
      </c>
      <c r="F34" s="74">
        <f>124.736+62.368+62.368+62.368+62.368+495.495</f>
        <v>869.70299999999997</v>
      </c>
      <c r="G34" s="33">
        <f t="shared" si="7"/>
        <v>100</v>
      </c>
      <c r="H34" s="210"/>
      <c r="I34" s="204"/>
      <c r="J34" s="204"/>
      <c r="K34" s="204"/>
      <c r="L34" s="204"/>
      <c r="M34" s="217"/>
      <c r="N34" s="204"/>
      <c r="O34" s="133" t="s">
        <v>281</v>
      </c>
      <c r="P34" s="133" t="s">
        <v>284</v>
      </c>
      <c r="Q34" s="133" t="s">
        <v>285</v>
      </c>
      <c r="R34" s="132"/>
      <c r="S34" s="132">
        <v>374.20800000000003</v>
      </c>
    </row>
    <row r="35" spans="1:19" ht="51.75" customHeight="1" x14ac:dyDescent="0.2">
      <c r="A35" s="145">
        <f t="shared" si="2"/>
        <v>22</v>
      </c>
      <c r="B35" s="23" t="s">
        <v>102</v>
      </c>
      <c r="C35" s="4" t="s">
        <v>11</v>
      </c>
      <c r="D35" s="53">
        <v>4600</v>
      </c>
      <c r="E35" s="113">
        <f>1490+98.12+145</f>
        <v>1733.12</v>
      </c>
      <c r="F35" s="53">
        <f>98.12</f>
        <v>98.12</v>
      </c>
      <c r="G35" s="33">
        <f t="shared" si="7"/>
        <v>5.6614660265878882</v>
      </c>
      <c r="H35" s="101"/>
      <c r="I35" s="96"/>
      <c r="J35" s="96"/>
      <c r="K35" s="96"/>
      <c r="L35" s="96"/>
      <c r="M35" s="103"/>
      <c r="N35" s="96"/>
      <c r="O35" s="133" t="s">
        <v>288</v>
      </c>
      <c r="P35" s="133" t="s">
        <v>287</v>
      </c>
    </row>
    <row r="36" spans="1:19" ht="67.5" customHeight="1" x14ac:dyDescent="0.2">
      <c r="A36" s="145">
        <f t="shared" si="2"/>
        <v>23</v>
      </c>
      <c r="B36" s="23" t="s">
        <v>164</v>
      </c>
      <c r="C36" s="4" t="s">
        <v>199</v>
      </c>
      <c r="D36" s="53">
        <v>838.4</v>
      </c>
      <c r="E36" s="74">
        <v>838.4</v>
      </c>
      <c r="F36" s="74">
        <v>834.20299999999997</v>
      </c>
      <c r="G36" s="33">
        <f t="shared" si="7"/>
        <v>99.499403625954201</v>
      </c>
      <c r="H36" s="101"/>
      <c r="I36" s="96"/>
      <c r="J36" s="96"/>
      <c r="K36" s="96"/>
      <c r="L36" s="96"/>
      <c r="M36" s="103"/>
      <c r="N36" s="96"/>
      <c r="O36" s="133" t="s">
        <v>282</v>
      </c>
    </row>
    <row r="37" spans="1:19" ht="67.5" customHeight="1" x14ac:dyDescent="0.2">
      <c r="A37" s="145">
        <f t="shared" si="2"/>
        <v>24</v>
      </c>
      <c r="B37" s="37" t="s">
        <v>21</v>
      </c>
      <c r="C37" s="4" t="s">
        <v>11</v>
      </c>
      <c r="D37" s="53">
        <v>1500</v>
      </c>
      <c r="E37" s="113">
        <v>675</v>
      </c>
      <c r="F37" s="53">
        <v>247.77808999999999</v>
      </c>
      <c r="G37" s="33">
        <f t="shared" ref="G37" si="8">F37/E37*100</f>
        <v>36.707865185185184</v>
      </c>
      <c r="H37" s="101"/>
      <c r="I37" s="96"/>
      <c r="J37" s="96"/>
      <c r="K37" s="96"/>
      <c r="L37" s="96"/>
      <c r="M37" s="103"/>
      <c r="N37" s="96"/>
    </row>
    <row r="38" spans="1:19" ht="49.5" customHeight="1" x14ac:dyDescent="0.2">
      <c r="A38" s="145">
        <f t="shared" si="2"/>
        <v>25</v>
      </c>
      <c r="B38" s="37" t="s">
        <v>229</v>
      </c>
      <c r="C38" s="4" t="s">
        <v>11</v>
      </c>
      <c r="D38" s="53">
        <v>2928.88</v>
      </c>
      <c r="E38" s="53">
        <v>2928.88</v>
      </c>
      <c r="F38" s="53">
        <f>869.85+1962.85</f>
        <v>2832.7</v>
      </c>
      <c r="G38" s="33">
        <f t="shared" si="7"/>
        <v>96.716150883614205</v>
      </c>
      <c r="H38" s="22"/>
      <c r="I38" s="28"/>
      <c r="J38" s="28"/>
      <c r="K38" s="28"/>
      <c r="L38" s="28"/>
      <c r="M38" s="54"/>
      <c r="N38" s="28"/>
      <c r="O38" s="133" t="s">
        <v>286</v>
      </c>
    </row>
    <row r="39" spans="1:19" ht="67.5" customHeight="1" x14ac:dyDescent="0.2">
      <c r="A39" s="145"/>
      <c r="B39" s="8" t="s">
        <v>146</v>
      </c>
      <c r="C39" s="5" t="s">
        <v>11</v>
      </c>
      <c r="D39" s="141">
        <f>SUM(D40:D47)</f>
        <v>12867.3</v>
      </c>
      <c r="E39" s="141">
        <f t="shared" ref="E39:F39" si="9">SUM(E40:E47)</f>
        <v>12867.3</v>
      </c>
      <c r="F39" s="149">
        <f t="shared" si="9"/>
        <v>2235.62817</v>
      </c>
      <c r="G39" s="51">
        <f t="shared" si="7"/>
        <v>17.374493250332236</v>
      </c>
      <c r="H39" s="118"/>
      <c r="I39" s="97"/>
      <c r="J39" s="97"/>
      <c r="K39" s="97"/>
      <c r="L39" s="97"/>
      <c r="M39" s="121"/>
      <c r="N39" s="97"/>
    </row>
    <row r="40" spans="1:19" ht="97.5" customHeight="1" x14ac:dyDescent="0.2">
      <c r="A40" s="145">
        <v>1</v>
      </c>
      <c r="B40" s="37" t="s">
        <v>51</v>
      </c>
      <c r="C40" s="4" t="s">
        <v>11</v>
      </c>
      <c r="D40" s="113">
        <v>1017.3</v>
      </c>
      <c r="E40" s="113">
        <v>1017.3</v>
      </c>
      <c r="F40" s="75">
        <f>73.8119+81.12286+103.13211+108.58993+83.97137</f>
        <v>450.62816999999995</v>
      </c>
      <c r="G40" s="33">
        <f t="shared" si="7"/>
        <v>44.296487761722204</v>
      </c>
      <c r="H40" s="22" t="s">
        <v>54</v>
      </c>
      <c r="I40" s="117">
        <v>42</v>
      </c>
      <c r="J40" s="117">
        <v>42</v>
      </c>
      <c r="K40" s="117">
        <v>45</v>
      </c>
      <c r="L40" s="117"/>
      <c r="M40" s="119"/>
      <c r="N40" s="117">
        <v>50</v>
      </c>
    </row>
    <row r="41" spans="1:19" ht="144" customHeight="1" x14ac:dyDescent="0.2">
      <c r="A41" s="150">
        <v>2</v>
      </c>
      <c r="B41" s="21" t="s">
        <v>224</v>
      </c>
      <c r="C41" s="24" t="s">
        <v>198</v>
      </c>
      <c r="D41" s="151">
        <v>4650</v>
      </c>
      <c r="E41" s="151">
        <v>4650</v>
      </c>
      <c r="F41" s="151">
        <v>0</v>
      </c>
      <c r="G41" s="122">
        <f t="shared" si="7"/>
        <v>0</v>
      </c>
      <c r="H41" s="138" t="s">
        <v>65</v>
      </c>
      <c r="I41" s="95">
        <v>65</v>
      </c>
      <c r="J41" s="117">
        <v>65</v>
      </c>
      <c r="K41" s="95">
        <v>70</v>
      </c>
      <c r="L41" s="117"/>
      <c r="M41" s="119"/>
      <c r="N41" s="95">
        <v>75</v>
      </c>
    </row>
    <row r="42" spans="1:19" ht="84.75" customHeight="1" x14ac:dyDescent="0.2">
      <c r="A42" s="152"/>
      <c r="B42" s="28"/>
      <c r="C42" s="26"/>
      <c r="D42" s="76"/>
      <c r="E42" s="76"/>
      <c r="F42" s="77"/>
      <c r="G42" s="19"/>
      <c r="H42" s="21" t="s">
        <v>64</v>
      </c>
      <c r="I42" s="95">
        <v>35</v>
      </c>
      <c r="J42" s="95">
        <v>35</v>
      </c>
      <c r="K42" s="95">
        <v>37</v>
      </c>
      <c r="L42" s="117"/>
      <c r="M42" s="119"/>
      <c r="N42" s="95">
        <v>37</v>
      </c>
    </row>
    <row r="43" spans="1:19" ht="99" customHeight="1" x14ac:dyDescent="0.2">
      <c r="A43" s="152"/>
      <c r="B43" s="28"/>
      <c r="C43" s="26"/>
      <c r="D43" s="76"/>
      <c r="E43" s="76"/>
      <c r="F43" s="77"/>
      <c r="G43" s="19"/>
      <c r="H43" s="21" t="s">
        <v>66</v>
      </c>
      <c r="I43" s="95">
        <v>20</v>
      </c>
      <c r="J43" s="97">
        <v>20</v>
      </c>
      <c r="K43" s="95">
        <v>22</v>
      </c>
      <c r="L43" s="97"/>
      <c r="M43" s="119"/>
      <c r="N43" s="95">
        <v>24</v>
      </c>
    </row>
    <row r="44" spans="1:19" ht="53.25" customHeight="1" x14ac:dyDescent="0.2">
      <c r="A44" s="152"/>
      <c r="B44" s="28"/>
      <c r="C44" s="26"/>
      <c r="D44" s="76"/>
      <c r="E44" s="76"/>
      <c r="F44" s="77"/>
      <c r="G44" s="19"/>
      <c r="H44" s="21" t="s">
        <v>69</v>
      </c>
      <c r="I44" s="95">
        <v>49</v>
      </c>
      <c r="J44" s="117">
        <v>53</v>
      </c>
      <c r="K44" s="95">
        <v>59</v>
      </c>
      <c r="L44" s="117"/>
      <c r="M44" s="119"/>
      <c r="N44" s="95">
        <v>69</v>
      </c>
    </row>
    <row r="45" spans="1:19" ht="129.75" customHeight="1" x14ac:dyDescent="0.2">
      <c r="A45" s="152"/>
      <c r="B45" s="28"/>
      <c r="C45" s="26"/>
      <c r="D45" s="76"/>
      <c r="E45" s="76"/>
      <c r="F45" s="77"/>
      <c r="G45" s="19"/>
      <c r="H45" s="21" t="s">
        <v>67</v>
      </c>
      <c r="I45" s="95">
        <v>0</v>
      </c>
      <c r="J45" s="95">
        <v>0</v>
      </c>
      <c r="K45" s="95">
        <v>0</v>
      </c>
      <c r="L45" s="96"/>
      <c r="M45" s="119"/>
      <c r="N45" s="95">
        <v>0</v>
      </c>
    </row>
    <row r="46" spans="1:19" ht="82.5" customHeight="1" x14ac:dyDescent="0.2">
      <c r="A46" s="153"/>
      <c r="B46" s="22"/>
      <c r="C46" s="27"/>
      <c r="D46" s="125"/>
      <c r="E46" s="125"/>
      <c r="F46" s="126"/>
      <c r="G46" s="20"/>
      <c r="H46" s="209" t="s">
        <v>68</v>
      </c>
      <c r="I46" s="187">
        <v>20</v>
      </c>
      <c r="J46" s="187">
        <v>20</v>
      </c>
      <c r="K46" s="187">
        <v>30</v>
      </c>
      <c r="L46" s="187"/>
      <c r="M46" s="185"/>
      <c r="N46" s="187">
        <v>40</v>
      </c>
    </row>
    <row r="47" spans="1:19" ht="97.5" customHeight="1" x14ac:dyDescent="0.2">
      <c r="A47" s="152">
        <v>3</v>
      </c>
      <c r="B47" s="28" t="s">
        <v>230</v>
      </c>
      <c r="C47" s="26" t="s">
        <v>231</v>
      </c>
      <c r="D47" s="127">
        <v>7200</v>
      </c>
      <c r="E47" s="127">
        <v>7200</v>
      </c>
      <c r="F47" s="128">
        <v>1785</v>
      </c>
      <c r="G47" s="123">
        <f t="shared" si="7"/>
        <v>24.791666666666668</v>
      </c>
      <c r="H47" s="211"/>
      <c r="I47" s="188"/>
      <c r="J47" s="188"/>
      <c r="K47" s="188"/>
      <c r="L47" s="188"/>
      <c r="M47" s="186"/>
      <c r="N47" s="188"/>
      <c r="O47" s="133" t="s">
        <v>303</v>
      </c>
    </row>
    <row r="48" spans="1:19" ht="49.5" customHeight="1" x14ac:dyDescent="0.2">
      <c r="A48" s="145"/>
      <c r="B48" s="8" t="s">
        <v>147</v>
      </c>
      <c r="C48" s="5" t="s">
        <v>11</v>
      </c>
      <c r="D48" s="41">
        <f>SUM(D49:D69)</f>
        <v>51000</v>
      </c>
      <c r="E48" s="41">
        <f t="shared" ref="E48:F48" si="10">SUM(E49:E69)</f>
        <v>3000</v>
      </c>
      <c r="F48" s="131">
        <f t="shared" si="10"/>
        <v>1306.9000000000001</v>
      </c>
      <c r="G48" s="51">
        <f t="shared" si="7"/>
        <v>43.56333333333334</v>
      </c>
      <c r="H48" s="118"/>
      <c r="I48" s="97"/>
      <c r="J48" s="97"/>
      <c r="K48" s="97"/>
      <c r="L48" s="97"/>
      <c r="M48" s="97"/>
      <c r="N48" s="97"/>
    </row>
    <row r="49" spans="1:14" ht="51" customHeight="1" x14ac:dyDescent="0.2">
      <c r="A49" s="145">
        <v>1</v>
      </c>
      <c r="B49" s="147" t="s">
        <v>12</v>
      </c>
      <c r="C49" s="4" t="s">
        <v>11</v>
      </c>
      <c r="D49" s="53">
        <v>1000</v>
      </c>
      <c r="E49" s="53">
        <v>0</v>
      </c>
      <c r="F49" s="53">
        <v>0</v>
      </c>
      <c r="G49" s="33">
        <v>0</v>
      </c>
      <c r="H49" s="209" t="s">
        <v>106</v>
      </c>
      <c r="I49" s="95">
        <v>20</v>
      </c>
      <c r="J49" s="95">
        <v>20</v>
      </c>
      <c r="K49" s="95">
        <v>22</v>
      </c>
      <c r="L49" s="95"/>
      <c r="M49" s="95"/>
      <c r="N49" s="95">
        <v>24</v>
      </c>
    </row>
    <row r="50" spans="1:14" ht="118.5" customHeight="1" x14ac:dyDescent="0.2">
      <c r="A50" s="145">
        <f t="shared" ref="A50:A69" si="11">A49+1</f>
        <v>2</v>
      </c>
      <c r="B50" s="147" t="s">
        <v>89</v>
      </c>
      <c r="C50" s="4" t="s">
        <v>11</v>
      </c>
      <c r="D50" s="53">
        <v>5880</v>
      </c>
      <c r="E50" s="53">
        <v>1000</v>
      </c>
      <c r="F50" s="53">
        <v>0</v>
      </c>
      <c r="G50" s="33">
        <v>0</v>
      </c>
      <c r="H50" s="210"/>
      <c r="I50" s="28"/>
      <c r="J50" s="28"/>
      <c r="K50" s="28"/>
      <c r="L50" s="28"/>
      <c r="M50" s="28"/>
      <c r="N50" s="28"/>
    </row>
    <row r="51" spans="1:14" ht="84" customHeight="1" x14ac:dyDescent="0.2">
      <c r="A51" s="145">
        <f t="shared" si="11"/>
        <v>3</v>
      </c>
      <c r="B51" s="147" t="s">
        <v>171</v>
      </c>
      <c r="C51" s="4" t="s">
        <v>11</v>
      </c>
      <c r="D51" s="53">
        <v>1500</v>
      </c>
      <c r="E51" s="53">
        <v>0</v>
      </c>
      <c r="F51" s="53">
        <v>0</v>
      </c>
      <c r="G51" s="33">
        <v>0</v>
      </c>
      <c r="H51" s="210"/>
      <c r="I51" s="28"/>
      <c r="J51" s="28"/>
      <c r="K51" s="28"/>
      <c r="L51" s="28"/>
      <c r="M51" s="28"/>
      <c r="N51" s="28"/>
    </row>
    <row r="52" spans="1:14" ht="47.25" x14ac:dyDescent="0.2">
      <c r="A52" s="145">
        <f t="shared" si="11"/>
        <v>4</v>
      </c>
      <c r="B52" s="147" t="s">
        <v>172</v>
      </c>
      <c r="C52" s="4" t="s">
        <v>11</v>
      </c>
      <c r="D52" s="53">
        <v>2500</v>
      </c>
      <c r="E52" s="53">
        <v>0</v>
      </c>
      <c r="F52" s="53">
        <v>0</v>
      </c>
      <c r="G52" s="33">
        <v>0</v>
      </c>
      <c r="H52" s="210"/>
      <c r="I52" s="28"/>
      <c r="J52" s="28"/>
      <c r="K52" s="28"/>
      <c r="L52" s="28"/>
      <c r="M52" s="28"/>
      <c r="N52" s="28"/>
    </row>
    <row r="53" spans="1:14" ht="48.75" customHeight="1" x14ac:dyDescent="0.2">
      <c r="A53" s="145">
        <f t="shared" si="11"/>
        <v>5</v>
      </c>
      <c r="B53" s="147" t="s">
        <v>70</v>
      </c>
      <c r="C53" s="4" t="s">
        <v>11</v>
      </c>
      <c r="D53" s="53">
        <v>2500</v>
      </c>
      <c r="E53" s="53">
        <v>0</v>
      </c>
      <c r="F53" s="53">
        <v>0</v>
      </c>
      <c r="G53" s="33">
        <v>0</v>
      </c>
      <c r="H53" s="28"/>
      <c r="I53" s="28"/>
      <c r="J53" s="28"/>
      <c r="K53" s="28"/>
      <c r="L53" s="28"/>
      <c r="M53" s="28"/>
      <c r="N53" s="28"/>
    </row>
    <row r="54" spans="1:14" ht="96" customHeight="1" x14ac:dyDescent="0.2">
      <c r="A54" s="145">
        <f t="shared" si="11"/>
        <v>6</v>
      </c>
      <c r="B54" s="147" t="s">
        <v>90</v>
      </c>
      <c r="C54" s="4" t="s">
        <v>11</v>
      </c>
      <c r="D54" s="53">
        <v>1200</v>
      </c>
      <c r="E54" s="53">
        <v>0</v>
      </c>
      <c r="F54" s="53">
        <v>0</v>
      </c>
      <c r="G54" s="33">
        <v>0</v>
      </c>
      <c r="H54" s="28"/>
      <c r="I54" s="28"/>
      <c r="J54" s="28"/>
      <c r="K54" s="28"/>
      <c r="L54" s="28"/>
      <c r="M54" s="28"/>
      <c r="N54" s="28"/>
    </row>
    <row r="55" spans="1:14" ht="98.25" customHeight="1" x14ac:dyDescent="0.2">
      <c r="A55" s="145">
        <f t="shared" si="11"/>
        <v>7</v>
      </c>
      <c r="B55" s="147" t="s">
        <v>124</v>
      </c>
      <c r="C55" s="4" t="s">
        <v>11</v>
      </c>
      <c r="D55" s="53">
        <v>1500</v>
      </c>
      <c r="E55" s="53">
        <v>0</v>
      </c>
      <c r="F55" s="53">
        <v>0</v>
      </c>
      <c r="G55" s="33">
        <v>0</v>
      </c>
      <c r="H55" s="28"/>
      <c r="I55" s="28"/>
      <c r="J55" s="28"/>
      <c r="K55" s="28"/>
      <c r="L55" s="28"/>
      <c r="M55" s="28"/>
      <c r="N55" s="28"/>
    </row>
    <row r="56" spans="1:14" ht="68.25" customHeight="1" x14ac:dyDescent="0.2">
      <c r="A56" s="145">
        <f t="shared" si="11"/>
        <v>8</v>
      </c>
      <c r="B56" s="147" t="s">
        <v>13</v>
      </c>
      <c r="C56" s="4" t="s">
        <v>11</v>
      </c>
      <c r="D56" s="53">
        <v>1340</v>
      </c>
      <c r="E56" s="53">
        <v>0</v>
      </c>
      <c r="F56" s="53">
        <v>0</v>
      </c>
      <c r="G56" s="33">
        <v>0</v>
      </c>
      <c r="H56" s="28"/>
      <c r="I56" s="28"/>
      <c r="J56" s="28"/>
      <c r="K56" s="28"/>
      <c r="L56" s="28"/>
      <c r="M56" s="28"/>
      <c r="N56" s="28"/>
    </row>
    <row r="57" spans="1:14" ht="66.75" customHeight="1" x14ac:dyDescent="0.2">
      <c r="A57" s="145">
        <f t="shared" si="11"/>
        <v>9</v>
      </c>
      <c r="B57" s="147" t="s">
        <v>125</v>
      </c>
      <c r="C57" s="4" t="s">
        <v>11</v>
      </c>
      <c r="D57" s="53">
        <v>900</v>
      </c>
      <c r="E57" s="53">
        <v>0</v>
      </c>
      <c r="F57" s="53">
        <v>0</v>
      </c>
      <c r="G57" s="33">
        <v>0</v>
      </c>
      <c r="H57" s="118" t="s">
        <v>131</v>
      </c>
      <c r="I57" s="97">
        <v>4</v>
      </c>
      <c r="J57" s="97">
        <v>4</v>
      </c>
      <c r="K57" s="97">
        <v>4</v>
      </c>
      <c r="L57" s="97"/>
      <c r="M57" s="97"/>
      <c r="N57" s="97">
        <v>4</v>
      </c>
    </row>
    <row r="58" spans="1:14" ht="80.25" customHeight="1" x14ac:dyDescent="0.2">
      <c r="A58" s="145">
        <f t="shared" si="11"/>
        <v>10</v>
      </c>
      <c r="B58" s="147" t="s">
        <v>14</v>
      </c>
      <c r="C58" s="4" t="s">
        <v>11</v>
      </c>
      <c r="D58" s="53">
        <v>3000</v>
      </c>
      <c r="E58" s="53">
        <v>0</v>
      </c>
      <c r="F58" s="53">
        <v>0</v>
      </c>
      <c r="G58" s="33">
        <v>0</v>
      </c>
      <c r="H58" s="100" t="s">
        <v>107</v>
      </c>
      <c r="I58" s="95">
        <v>4</v>
      </c>
      <c r="J58" s="95">
        <v>9</v>
      </c>
      <c r="K58" s="95">
        <v>4</v>
      </c>
      <c r="L58" s="97"/>
      <c r="M58" s="97"/>
      <c r="N58" s="95">
        <v>4</v>
      </c>
    </row>
    <row r="59" spans="1:14" ht="95.25" customHeight="1" x14ac:dyDescent="0.2">
      <c r="A59" s="145">
        <f t="shared" si="11"/>
        <v>11</v>
      </c>
      <c r="B59" s="147" t="s">
        <v>173</v>
      </c>
      <c r="C59" s="4" t="s">
        <v>11</v>
      </c>
      <c r="D59" s="53">
        <v>2900</v>
      </c>
      <c r="E59" s="74">
        <v>500</v>
      </c>
      <c r="F59" s="74">
        <v>302.76900000000001</v>
      </c>
      <c r="G59" s="33">
        <f>F59/E59*100</f>
        <v>60.553800000000003</v>
      </c>
      <c r="H59" s="100" t="s">
        <v>108</v>
      </c>
      <c r="I59" s="95">
        <v>44</v>
      </c>
      <c r="J59" s="97">
        <v>44</v>
      </c>
      <c r="K59" s="95">
        <v>45</v>
      </c>
      <c r="L59" s="97"/>
      <c r="M59" s="97"/>
      <c r="N59" s="95">
        <v>46</v>
      </c>
    </row>
    <row r="60" spans="1:14" ht="174.75" customHeight="1" x14ac:dyDescent="0.2">
      <c r="A60" s="145">
        <f t="shared" si="11"/>
        <v>12</v>
      </c>
      <c r="B60" s="147" t="s">
        <v>174</v>
      </c>
      <c r="C60" s="4" t="s">
        <v>11</v>
      </c>
      <c r="D60" s="53">
        <v>3000</v>
      </c>
      <c r="E60" s="53">
        <v>0</v>
      </c>
      <c r="F60" s="53">
        <v>0</v>
      </c>
      <c r="G60" s="33">
        <v>0</v>
      </c>
      <c r="H60" s="37" t="s">
        <v>109</v>
      </c>
      <c r="I60" s="97">
        <v>34</v>
      </c>
      <c r="J60" s="97">
        <v>34</v>
      </c>
      <c r="K60" s="97">
        <v>35</v>
      </c>
      <c r="L60" s="97"/>
      <c r="M60" s="97"/>
      <c r="N60" s="97">
        <v>36</v>
      </c>
    </row>
    <row r="61" spans="1:14" ht="85.5" customHeight="1" x14ac:dyDescent="0.2">
      <c r="A61" s="145">
        <f t="shared" si="11"/>
        <v>13</v>
      </c>
      <c r="B61" s="147" t="s">
        <v>15</v>
      </c>
      <c r="C61" s="4" t="s">
        <v>11</v>
      </c>
      <c r="D61" s="53">
        <v>3500</v>
      </c>
      <c r="E61" s="53">
        <v>0</v>
      </c>
      <c r="F61" s="53">
        <v>0</v>
      </c>
      <c r="G61" s="33">
        <v>0</v>
      </c>
      <c r="H61" s="209" t="s">
        <v>110</v>
      </c>
      <c r="I61" s="187">
        <v>40.6</v>
      </c>
      <c r="J61" s="187">
        <v>41</v>
      </c>
      <c r="K61" s="187">
        <v>40.799999999999997</v>
      </c>
      <c r="L61" s="187"/>
      <c r="M61" s="205"/>
      <c r="N61" s="187">
        <v>40.9</v>
      </c>
    </row>
    <row r="62" spans="1:14" ht="102" customHeight="1" x14ac:dyDescent="0.2">
      <c r="A62" s="145">
        <f t="shared" si="11"/>
        <v>14</v>
      </c>
      <c r="B62" s="147" t="s">
        <v>175</v>
      </c>
      <c r="C62" s="4" t="s">
        <v>11</v>
      </c>
      <c r="D62" s="53">
        <v>1000</v>
      </c>
      <c r="E62" s="53">
        <v>0</v>
      </c>
      <c r="F62" s="53">
        <v>0</v>
      </c>
      <c r="G62" s="33">
        <v>0</v>
      </c>
      <c r="H62" s="210"/>
      <c r="I62" s="204"/>
      <c r="J62" s="204"/>
      <c r="K62" s="204"/>
      <c r="L62" s="204"/>
      <c r="M62" s="206"/>
      <c r="N62" s="204"/>
    </row>
    <row r="63" spans="1:14" ht="54.75" customHeight="1" x14ac:dyDescent="0.2">
      <c r="A63" s="145">
        <f t="shared" si="11"/>
        <v>15</v>
      </c>
      <c r="B63" s="154" t="s">
        <v>132</v>
      </c>
      <c r="C63" s="4" t="s">
        <v>11</v>
      </c>
      <c r="D63" s="53">
        <v>2946</v>
      </c>
      <c r="E63" s="53">
        <v>1500</v>
      </c>
      <c r="F63" s="74">
        <f>1000+4.131</f>
        <v>1004.131</v>
      </c>
      <c r="G63" s="33">
        <f>F63/E63*100</f>
        <v>66.942066666666662</v>
      </c>
      <c r="H63" s="210"/>
      <c r="I63" s="204"/>
      <c r="J63" s="204"/>
      <c r="K63" s="204"/>
      <c r="L63" s="204"/>
      <c r="M63" s="206"/>
      <c r="N63" s="204"/>
    </row>
    <row r="64" spans="1:14" ht="48.75" customHeight="1" x14ac:dyDescent="0.2">
      <c r="A64" s="145">
        <f t="shared" si="11"/>
        <v>16</v>
      </c>
      <c r="B64" s="154" t="s">
        <v>176</v>
      </c>
      <c r="C64" s="4" t="s">
        <v>11</v>
      </c>
      <c r="D64" s="53">
        <v>5880</v>
      </c>
      <c r="E64" s="53">
        <v>0</v>
      </c>
      <c r="F64" s="53">
        <v>0</v>
      </c>
      <c r="G64" s="33">
        <v>0</v>
      </c>
      <c r="H64" s="210"/>
      <c r="I64" s="204"/>
      <c r="J64" s="204"/>
      <c r="K64" s="204"/>
      <c r="L64" s="204"/>
      <c r="M64" s="206"/>
      <c r="N64" s="204"/>
    </row>
    <row r="65" spans="1:14" ht="68.25" customHeight="1" x14ac:dyDescent="0.2">
      <c r="A65" s="145">
        <f t="shared" si="11"/>
        <v>17</v>
      </c>
      <c r="B65" s="154" t="s">
        <v>177</v>
      </c>
      <c r="C65" s="4" t="s">
        <v>11</v>
      </c>
      <c r="D65" s="53">
        <v>2474</v>
      </c>
      <c r="E65" s="53">
        <v>0</v>
      </c>
      <c r="F65" s="53">
        <v>0</v>
      </c>
      <c r="G65" s="33">
        <v>0</v>
      </c>
      <c r="H65" s="210"/>
      <c r="I65" s="204"/>
      <c r="J65" s="204"/>
      <c r="K65" s="204"/>
      <c r="L65" s="204"/>
      <c r="M65" s="206"/>
      <c r="N65" s="204"/>
    </row>
    <row r="66" spans="1:14" ht="78.75" x14ac:dyDescent="0.2">
      <c r="A66" s="145">
        <f t="shared" si="11"/>
        <v>18</v>
      </c>
      <c r="B66" s="154" t="s">
        <v>178</v>
      </c>
      <c r="C66" s="4" t="s">
        <v>11</v>
      </c>
      <c r="D66" s="53">
        <v>2000</v>
      </c>
      <c r="E66" s="53">
        <v>0</v>
      </c>
      <c r="F66" s="53">
        <v>0</v>
      </c>
      <c r="G66" s="33">
        <v>0</v>
      </c>
      <c r="H66" s="210"/>
      <c r="I66" s="204"/>
      <c r="J66" s="204"/>
      <c r="K66" s="204"/>
      <c r="L66" s="204"/>
      <c r="M66" s="206"/>
      <c r="N66" s="204"/>
    </row>
    <row r="67" spans="1:14" ht="78.75" x14ac:dyDescent="0.2">
      <c r="A67" s="145">
        <f t="shared" si="11"/>
        <v>19</v>
      </c>
      <c r="B67" s="154" t="s">
        <v>179</v>
      </c>
      <c r="C67" s="4" t="s">
        <v>11</v>
      </c>
      <c r="D67" s="53">
        <v>2000</v>
      </c>
      <c r="E67" s="53">
        <v>0</v>
      </c>
      <c r="F67" s="53">
        <v>0</v>
      </c>
      <c r="G67" s="33">
        <v>0</v>
      </c>
      <c r="H67" s="210"/>
      <c r="I67" s="204"/>
      <c r="J67" s="204"/>
      <c r="K67" s="204"/>
      <c r="L67" s="204"/>
      <c r="M67" s="206"/>
      <c r="N67" s="204"/>
    </row>
    <row r="68" spans="1:14" ht="68.25" customHeight="1" x14ac:dyDescent="0.2">
      <c r="A68" s="145">
        <f t="shared" si="11"/>
        <v>20</v>
      </c>
      <c r="B68" s="154" t="s">
        <v>180</v>
      </c>
      <c r="C68" s="4" t="s">
        <v>11</v>
      </c>
      <c r="D68" s="53">
        <v>1000</v>
      </c>
      <c r="E68" s="53">
        <v>0</v>
      </c>
      <c r="F68" s="53">
        <v>0</v>
      </c>
      <c r="G68" s="33">
        <v>0</v>
      </c>
      <c r="H68" s="210"/>
      <c r="I68" s="204"/>
      <c r="J68" s="204"/>
      <c r="K68" s="204"/>
      <c r="L68" s="204"/>
      <c r="M68" s="206"/>
      <c r="N68" s="204"/>
    </row>
    <row r="69" spans="1:14" ht="68.25" customHeight="1" x14ac:dyDescent="0.2">
      <c r="A69" s="145">
        <f t="shared" si="11"/>
        <v>21</v>
      </c>
      <c r="B69" s="154" t="s">
        <v>181</v>
      </c>
      <c r="C69" s="4" t="s">
        <v>11</v>
      </c>
      <c r="D69" s="53">
        <v>2980</v>
      </c>
      <c r="E69" s="53">
        <v>0</v>
      </c>
      <c r="F69" s="53">
        <v>0</v>
      </c>
      <c r="G69" s="33">
        <v>0</v>
      </c>
      <c r="H69" s="211"/>
      <c r="I69" s="188"/>
      <c r="J69" s="188"/>
      <c r="K69" s="188"/>
      <c r="L69" s="188"/>
      <c r="M69" s="207"/>
      <c r="N69" s="188"/>
    </row>
    <row r="70" spans="1:14" ht="24.75" customHeight="1" x14ac:dyDescent="0.2">
      <c r="A70" s="208"/>
      <c r="B70" s="212" t="s">
        <v>148</v>
      </c>
      <c r="C70" s="5" t="s">
        <v>17</v>
      </c>
      <c r="D70" s="140">
        <f>D71+D72</f>
        <v>530087.89494999999</v>
      </c>
      <c r="E70" s="139">
        <f>E71+E72</f>
        <v>78168.650869999998</v>
      </c>
      <c r="F70" s="139">
        <f>F71+F72</f>
        <v>39451.905490000005</v>
      </c>
      <c r="G70" s="11">
        <f t="shared" ref="G70:G128" si="12">F70/E70*100</f>
        <v>50.470239732819898</v>
      </c>
      <c r="H70" s="118"/>
      <c r="I70" s="97"/>
      <c r="J70" s="97"/>
      <c r="K70" s="97"/>
      <c r="L70" s="97"/>
      <c r="M70" s="97"/>
      <c r="N70" s="97"/>
    </row>
    <row r="71" spans="1:14" ht="49.5" customHeight="1" x14ac:dyDescent="0.2">
      <c r="A71" s="208"/>
      <c r="B71" s="212"/>
      <c r="C71" s="5" t="s">
        <v>16</v>
      </c>
      <c r="D71" s="130">
        <f>SUM(D73,D78,D80,D82,D84,D86,D88,D90,D92,D94,D96,D98,D100,D102,D104,D106,D108,D110,D112)</f>
        <v>71423.699999999983</v>
      </c>
      <c r="E71" s="139">
        <f>SUM(E73,E78,E80,E82,E84,E86,E88,E90,E92,E94,E96,E98,E100,E102,E104,E106,E108,E110,E112)</f>
        <v>20933.546059999997</v>
      </c>
      <c r="F71" s="139">
        <f>SUM(F73,F78,F80,F82,F84,F86,F88,F90,F92,F94,F96,F98,F100,F102,F104,F106,F108,F110,F112)</f>
        <v>20933.546059999997</v>
      </c>
      <c r="G71" s="11">
        <f t="shared" si="12"/>
        <v>100</v>
      </c>
      <c r="H71" s="118"/>
      <c r="I71" s="97"/>
      <c r="J71" s="97"/>
      <c r="K71" s="97"/>
      <c r="L71" s="97"/>
      <c r="M71" s="97"/>
      <c r="N71" s="97"/>
    </row>
    <row r="72" spans="1:14" ht="47.25" customHeight="1" x14ac:dyDescent="0.2">
      <c r="A72" s="208"/>
      <c r="B72" s="212"/>
      <c r="C72" s="5" t="s">
        <v>11</v>
      </c>
      <c r="D72" s="139">
        <f>SUM(D76:D77,D79,D81,D83,D85,D87,D89,D91,D93,D95,D97,D99,D101,D103,D105,D107,D109,D111,D113,D114,D115,D116,D117,D118,D119,D120,D121,D122,D123,D124,D125,D126,D127,D128,D129,D130,D131,D132,D133,D134,D135,D136)</f>
        <v>458664.19494999998</v>
      </c>
      <c r="E72" s="140">
        <f>SUM(E76:E77,E79,E81,E83,E85,E87,E89,E91,E93,E95,E97,E99,E101,E103,E105,E107,E109,E111,E113,E114,E115,E116,E117,E118,E119,E120,E121,E122,E123,E124,E125,E126,E127,E128,E129,E130,E131,E132,E133,E134,E135,E136)</f>
        <v>57235.104809999997</v>
      </c>
      <c r="F72" s="139">
        <f>SUM(F76:F77,F79,F81,F83,F85,F87,F89,F91,F93,F95,F97,F99,F101,F103,F105,F107,F109,F111,F113,F114,F115,F116,F117,F118,F119,F120,F121,F122,F123,F124,F125,F126,F127,F128,F129,F130,F131,F132,F133,F134,F135,F136)</f>
        <v>18518.359430000004</v>
      </c>
      <c r="G72" s="11">
        <f t="shared" si="12"/>
        <v>32.354897385921298</v>
      </c>
      <c r="H72" s="118"/>
      <c r="I72" s="97"/>
      <c r="J72" s="97"/>
      <c r="K72" s="97"/>
      <c r="L72" s="97"/>
      <c r="M72" s="97"/>
      <c r="N72" s="97"/>
    </row>
    <row r="73" spans="1:14" ht="98.25" customHeight="1" x14ac:dyDescent="0.2">
      <c r="A73" s="192">
        <v>1</v>
      </c>
      <c r="B73" s="189" t="s">
        <v>155</v>
      </c>
      <c r="C73" s="195" t="s">
        <v>16</v>
      </c>
      <c r="D73" s="198">
        <v>23059.600000000002</v>
      </c>
      <c r="E73" s="198">
        <v>8616.83</v>
      </c>
      <c r="F73" s="198">
        <v>8616.83</v>
      </c>
      <c r="G73" s="201">
        <f>F73/E73*100</f>
        <v>100</v>
      </c>
      <c r="H73" s="118" t="s">
        <v>309</v>
      </c>
      <c r="I73" s="97">
        <v>91</v>
      </c>
      <c r="J73" s="97">
        <v>91</v>
      </c>
      <c r="K73" s="97">
        <v>94</v>
      </c>
      <c r="L73" s="97">
        <v>94</v>
      </c>
      <c r="M73" s="121">
        <f>L73/K73*100</f>
        <v>100</v>
      </c>
      <c r="N73" s="97">
        <v>96</v>
      </c>
    </row>
    <row r="74" spans="1:14" ht="226.5" customHeight="1" x14ac:dyDescent="0.2">
      <c r="A74" s="193"/>
      <c r="B74" s="190"/>
      <c r="C74" s="196"/>
      <c r="D74" s="199"/>
      <c r="E74" s="199"/>
      <c r="F74" s="199"/>
      <c r="G74" s="202">
        <v>0</v>
      </c>
      <c r="H74" s="118" t="s">
        <v>310</v>
      </c>
      <c r="I74" s="97">
        <v>96</v>
      </c>
      <c r="J74" s="97">
        <v>96</v>
      </c>
      <c r="K74" s="97">
        <v>97</v>
      </c>
      <c r="L74" s="97">
        <v>97</v>
      </c>
      <c r="M74" s="181">
        <f>L74/K74*100</f>
        <v>100</v>
      </c>
      <c r="N74" s="97">
        <v>99</v>
      </c>
    </row>
    <row r="75" spans="1:14" ht="194.25" customHeight="1" x14ac:dyDescent="0.2">
      <c r="A75" s="194"/>
      <c r="B75" s="191"/>
      <c r="C75" s="197"/>
      <c r="D75" s="200"/>
      <c r="E75" s="200"/>
      <c r="F75" s="200"/>
      <c r="G75" s="203">
        <v>0</v>
      </c>
      <c r="H75" s="22" t="s">
        <v>311</v>
      </c>
      <c r="I75" s="97">
        <v>94</v>
      </c>
      <c r="J75" s="97">
        <v>94</v>
      </c>
      <c r="K75" s="97">
        <v>94</v>
      </c>
      <c r="L75" s="97">
        <v>94</v>
      </c>
      <c r="M75" s="181">
        <f>L75/K75*100</f>
        <v>100</v>
      </c>
      <c r="N75" s="97">
        <v>94</v>
      </c>
    </row>
    <row r="76" spans="1:14" ht="190.5" customHeight="1" x14ac:dyDescent="0.2">
      <c r="A76" s="145">
        <v>2</v>
      </c>
      <c r="B76" s="155" t="s">
        <v>232</v>
      </c>
      <c r="C76" s="4" t="s">
        <v>235</v>
      </c>
      <c r="D76" s="53">
        <v>23522.35</v>
      </c>
      <c r="E76" s="53">
        <v>0</v>
      </c>
      <c r="F76" s="53">
        <v>0</v>
      </c>
      <c r="G76" s="33">
        <v>0</v>
      </c>
      <c r="H76" s="78" t="s">
        <v>111</v>
      </c>
      <c r="I76" s="98">
        <v>68.3</v>
      </c>
      <c r="J76" s="98">
        <v>68.3</v>
      </c>
      <c r="K76" s="98">
        <v>69.8</v>
      </c>
      <c r="L76" s="98"/>
      <c r="M76" s="102"/>
      <c r="N76" s="95">
        <v>72.5</v>
      </c>
    </row>
    <row r="77" spans="1:14" ht="96" customHeight="1" x14ac:dyDescent="0.2">
      <c r="A77" s="145">
        <v>3</v>
      </c>
      <c r="B77" s="155" t="s">
        <v>233</v>
      </c>
      <c r="C77" s="4" t="s">
        <v>235</v>
      </c>
      <c r="D77" s="53">
        <v>11552.96</v>
      </c>
      <c r="E77" s="53">
        <v>0</v>
      </c>
      <c r="F77" s="53">
        <v>0</v>
      </c>
      <c r="G77" s="33">
        <v>0</v>
      </c>
      <c r="H77" s="78" t="s">
        <v>234</v>
      </c>
      <c r="I77" s="79">
        <v>15.6</v>
      </c>
      <c r="J77" s="182">
        <v>15.6</v>
      </c>
      <c r="K77" s="79">
        <v>15.64</v>
      </c>
      <c r="L77" s="95"/>
      <c r="M77" s="102"/>
      <c r="N77" s="95">
        <v>15.64</v>
      </c>
    </row>
    <row r="78" spans="1:14" ht="50.25" customHeight="1" x14ac:dyDescent="0.2">
      <c r="A78" s="213" t="s">
        <v>205</v>
      </c>
      <c r="B78" s="189" t="s">
        <v>103</v>
      </c>
      <c r="C78" s="4" t="s">
        <v>16</v>
      </c>
      <c r="D78" s="110">
        <v>11600.787050000001</v>
      </c>
      <c r="E78" s="110">
        <v>10474.991760000001</v>
      </c>
      <c r="F78" s="110">
        <v>10474.991760000001</v>
      </c>
      <c r="G78" s="33">
        <f t="shared" ref="G78:G79" si="13">F78/E78*100</f>
        <v>100</v>
      </c>
      <c r="H78" s="209" t="s">
        <v>112</v>
      </c>
      <c r="I78" s="187">
        <v>39</v>
      </c>
      <c r="J78" s="187">
        <v>39</v>
      </c>
      <c r="K78" s="187">
        <v>40</v>
      </c>
      <c r="L78" s="187"/>
      <c r="M78" s="216"/>
      <c r="N78" s="187">
        <v>46</v>
      </c>
    </row>
    <row r="79" spans="1:14" ht="48" customHeight="1" x14ac:dyDescent="0.2">
      <c r="A79" s="214"/>
      <c r="B79" s="191"/>
      <c r="C79" s="4" t="s">
        <v>11</v>
      </c>
      <c r="D79" s="110">
        <v>8400.6129500000006</v>
      </c>
      <c r="E79" s="110">
        <v>7585.3776900000003</v>
      </c>
      <c r="F79" s="110">
        <v>7585.3776900000003</v>
      </c>
      <c r="G79" s="33">
        <f t="shared" si="13"/>
        <v>100</v>
      </c>
      <c r="H79" s="211"/>
      <c r="I79" s="188"/>
      <c r="J79" s="188"/>
      <c r="K79" s="188"/>
      <c r="L79" s="188"/>
      <c r="M79" s="216"/>
      <c r="N79" s="188"/>
    </row>
    <row r="80" spans="1:14" ht="48" customHeight="1" x14ac:dyDescent="0.2">
      <c r="A80" s="213" t="s">
        <v>206</v>
      </c>
      <c r="B80" s="189" t="s">
        <v>104</v>
      </c>
      <c r="C80" s="4" t="s">
        <v>16</v>
      </c>
      <c r="D80" s="110">
        <v>543.24190999999996</v>
      </c>
      <c r="E80" s="110">
        <v>0</v>
      </c>
      <c r="F80" s="110">
        <v>0</v>
      </c>
      <c r="G80" s="33">
        <v>0</v>
      </c>
      <c r="H80" s="209" t="s">
        <v>113</v>
      </c>
      <c r="I80" s="95">
        <v>3</v>
      </c>
      <c r="J80" s="95">
        <v>3</v>
      </c>
      <c r="K80" s="95">
        <v>8</v>
      </c>
      <c r="L80" s="95"/>
      <c r="M80" s="185"/>
      <c r="N80" s="80">
        <v>12</v>
      </c>
    </row>
    <row r="81" spans="1:14" ht="49.5" customHeight="1" x14ac:dyDescent="0.2">
      <c r="A81" s="214"/>
      <c r="B81" s="191"/>
      <c r="C81" s="4" t="s">
        <v>11</v>
      </c>
      <c r="D81" s="110">
        <v>393.38409000000001</v>
      </c>
      <c r="E81" s="110">
        <v>0</v>
      </c>
      <c r="F81" s="110">
        <v>0</v>
      </c>
      <c r="G81" s="33">
        <v>0</v>
      </c>
      <c r="H81" s="210"/>
      <c r="I81" s="28"/>
      <c r="J81" s="28"/>
      <c r="K81" s="28"/>
      <c r="L81" s="28"/>
      <c r="M81" s="217"/>
      <c r="N81" s="81"/>
    </row>
    <row r="82" spans="1:14" ht="51" customHeight="1" x14ac:dyDescent="0.2">
      <c r="A82" s="213" t="s">
        <v>207</v>
      </c>
      <c r="B82" s="189" t="s">
        <v>105</v>
      </c>
      <c r="C82" s="4" t="s">
        <v>16</v>
      </c>
      <c r="D82" s="110">
        <v>172.68709000000001</v>
      </c>
      <c r="E82" s="110">
        <v>0</v>
      </c>
      <c r="F82" s="110">
        <v>0</v>
      </c>
      <c r="G82" s="33">
        <v>0</v>
      </c>
      <c r="H82" s="28"/>
      <c r="I82" s="28"/>
      <c r="J82" s="28"/>
      <c r="K82" s="28"/>
      <c r="L82" s="28"/>
      <c r="M82" s="82"/>
      <c r="N82" s="81"/>
    </row>
    <row r="83" spans="1:14" ht="49.5" customHeight="1" x14ac:dyDescent="0.2">
      <c r="A83" s="214"/>
      <c r="B83" s="191"/>
      <c r="C83" s="4" t="s">
        <v>11</v>
      </c>
      <c r="D83" s="110">
        <v>125.04991</v>
      </c>
      <c r="E83" s="110">
        <v>0</v>
      </c>
      <c r="F83" s="110">
        <v>0</v>
      </c>
      <c r="G83" s="33">
        <v>0</v>
      </c>
      <c r="H83" s="28"/>
      <c r="I83" s="28"/>
      <c r="J83" s="28"/>
      <c r="K83" s="28"/>
      <c r="L83" s="28"/>
      <c r="M83" s="82"/>
      <c r="N83" s="28"/>
    </row>
    <row r="84" spans="1:14" ht="47.25" customHeight="1" x14ac:dyDescent="0.2">
      <c r="A84" s="213" t="s">
        <v>208</v>
      </c>
      <c r="B84" s="189" t="s">
        <v>141</v>
      </c>
      <c r="C84" s="4" t="s">
        <v>16</v>
      </c>
      <c r="D84" s="110">
        <v>2645.6983100000002</v>
      </c>
      <c r="E84" s="110">
        <v>0</v>
      </c>
      <c r="F84" s="110">
        <v>0</v>
      </c>
      <c r="G84" s="33">
        <v>0</v>
      </c>
      <c r="H84" s="28"/>
      <c r="I84" s="28"/>
      <c r="J84" s="28"/>
      <c r="K84" s="28"/>
      <c r="L84" s="28"/>
      <c r="M84" s="82"/>
      <c r="N84" s="28"/>
    </row>
    <row r="85" spans="1:14" ht="63" x14ac:dyDescent="0.2">
      <c r="A85" s="214"/>
      <c r="B85" s="191"/>
      <c r="C85" s="4" t="s">
        <v>188</v>
      </c>
      <c r="D85" s="110">
        <v>2306.8274900000001</v>
      </c>
      <c r="E85" s="110">
        <v>390.96717999999998</v>
      </c>
      <c r="F85" s="110">
        <v>0</v>
      </c>
      <c r="G85" s="33">
        <f t="shared" ref="G85" si="14">F85/E85*100</f>
        <v>0</v>
      </c>
      <c r="H85" s="28"/>
      <c r="I85" s="28"/>
      <c r="J85" s="28"/>
      <c r="K85" s="28"/>
      <c r="L85" s="28"/>
      <c r="M85" s="82"/>
      <c r="N85" s="28"/>
    </row>
    <row r="86" spans="1:14" ht="48.75" customHeight="1" x14ac:dyDescent="0.2">
      <c r="A86" s="213" t="s">
        <v>209</v>
      </c>
      <c r="B86" s="189" t="s">
        <v>182</v>
      </c>
      <c r="C86" s="4" t="s">
        <v>16</v>
      </c>
      <c r="D86" s="110">
        <v>3479.9925199999998</v>
      </c>
      <c r="E86" s="110">
        <v>0</v>
      </c>
      <c r="F86" s="110">
        <v>0</v>
      </c>
      <c r="G86" s="33">
        <v>0</v>
      </c>
      <c r="H86" s="28"/>
      <c r="I86" s="28"/>
      <c r="J86" s="28"/>
      <c r="K86" s="28"/>
      <c r="L86" s="28"/>
      <c r="M86" s="82"/>
      <c r="N86" s="28"/>
    </row>
    <row r="87" spans="1:14" ht="63" x14ac:dyDescent="0.2">
      <c r="A87" s="214"/>
      <c r="B87" s="191"/>
      <c r="C87" s="4" t="s">
        <v>188</v>
      </c>
      <c r="D87" s="110">
        <v>4027.1289999999999</v>
      </c>
      <c r="E87" s="110">
        <v>1507.1215199999999</v>
      </c>
      <c r="F87" s="110">
        <v>1383.16634</v>
      </c>
      <c r="G87" s="33">
        <f t="shared" ref="G87" si="15">F87/E87*100</f>
        <v>91.775369248260745</v>
      </c>
      <c r="H87" s="28"/>
      <c r="I87" s="28"/>
      <c r="J87" s="28"/>
      <c r="K87" s="28"/>
      <c r="L87" s="28"/>
      <c r="M87" s="82"/>
      <c r="N87" s="28"/>
    </row>
    <row r="88" spans="1:14" ht="51" customHeight="1" x14ac:dyDescent="0.2">
      <c r="A88" s="213" t="s">
        <v>210</v>
      </c>
      <c r="B88" s="189" t="s">
        <v>133</v>
      </c>
      <c r="C88" s="4" t="s">
        <v>16</v>
      </c>
      <c r="D88" s="110">
        <v>2042.5410099999999</v>
      </c>
      <c r="E88" s="110">
        <v>0</v>
      </c>
      <c r="F88" s="110">
        <v>0</v>
      </c>
      <c r="G88" s="33">
        <v>0</v>
      </c>
      <c r="H88" s="28"/>
      <c r="I88" s="28"/>
      <c r="J88" s="28"/>
      <c r="K88" s="28"/>
      <c r="L88" s="28"/>
      <c r="M88" s="82"/>
      <c r="N88" s="28"/>
    </row>
    <row r="89" spans="1:14" ht="48.75" customHeight="1" x14ac:dyDescent="0.2">
      <c r="A89" s="214"/>
      <c r="B89" s="191"/>
      <c r="C89" s="4" t="s">
        <v>11</v>
      </c>
      <c r="D89" s="110">
        <v>1479.08899</v>
      </c>
      <c r="E89" s="110">
        <v>0</v>
      </c>
      <c r="F89" s="110">
        <v>0</v>
      </c>
      <c r="G89" s="33">
        <v>0</v>
      </c>
      <c r="H89" s="28"/>
      <c r="I89" s="28"/>
      <c r="J89" s="28"/>
      <c r="K89" s="28"/>
      <c r="L89" s="28"/>
      <c r="M89" s="82"/>
      <c r="N89" s="28"/>
    </row>
    <row r="90" spans="1:14" ht="48" customHeight="1" x14ac:dyDescent="0.2">
      <c r="A90" s="213" t="s">
        <v>127</v>
      </c>
      <c r="B90" s="189" t="s">
        <v>183</v>
      </c>
      <c r="C90" s="4" t="s">
        <v>16</v>
      </c>
      <c r="D90" s="110">
        <v>2029.9956299999999</v>
      </c>
      <c r="E90" s="110">
        <v>0</v>
      </c>
      <c r="F90" s="110">
        <v>0</v>
      </c>
      <c r="G90" s="33">
        <v>0</v>
      </c>
      <c r="H90" s="28"/>
      <c r="I90" s="28"/>
      <c r="J90" s="28"/>
      <c r="K90" s="28"/>
      <c r="L90" s="28"/>
      <c r="M90" s="82"/>
      <c r="N90" s="28"/>
    </row>
    <row r="91" spans="1:14" ht="47.25" customHeight="1" x14ac:dyDescent="0.2">
      <c r="A91" s="214"/>
      <c r="B91" s="191"/>
      <c r="C91" s="4" t="s">
        <v>11</v>
      </c>
      <c r="D91" s="110">
        <v>1470.0043700000001</v>
      </c>
      <c r="E91" s="110">
        <v>0</v>
      </c>
      <c r="F91" s="110">
        <v>0</v>
      </c>
      <c r="G91" s="33">
        <v>0</v>
      </c>
      <c r="H91" s="28"/>
      <c r="I91" s="28"/>
      <c r="J91" s="28"/>
      <c r="K91" s="28"/>
      <c r="L91" s="28"/>
      <c r="M91" s="82"/>
      <c r="N91" s="28"/>
    </row>
    <row r="92" spans="1:14" ht="51.75" customHeight="1" x14ac:dyDescent="0.2">
      <c r="A92" s="213" t="s">
        <v>211</v>
      </c>
      <c r="B92" s="189" t="s">
        <v>134</v>
      </c>
      <c r="C92" s="4" t="s">
        <v>16</v>
      </c>
      <c r="D92" s="110">
        <v>1739.9962599999999</v>
      </c>
      <c r="E92" s="156">
        <v>579.99603999999999</v>
      </c>
      <c r="F92" s="156">
        <v>579.99603999999999</v>
      </c>
      <c r="G92" s="33">
        <f>F92/E92*100</f>
        <v>100</v>
      </c>
      <c r="H92" s="28"/>
      <c r="I92" s="28"/>
      <c r="J92" s="28"/>
      <c r="K92" s="28"/>
      <c r="L92" s="28"/>
      <c r="M92" s="82"/>
      <c r="N92" s="28"/>
    </row>
    <row r="93" spans="1:14" ht="48.75" customHeight="1" x14ac:dyDescent="0.2">
      <c r="A93" s="214"/>
      <c r="B93" s="191"/>
      <c r="C93" s="4" t="s">
        <v>11</v>
      </c>
      <c r="D93" s="110">
        <v>1260.0037400000001</v>
      </c>
      <c r="E93" s="156">
        <v>420.00394999999997</v>
      </c>
      <c r="F93" s="156">
        <v>420.00394999999997</v>
      </c>
      <c r="G93" s="33">
        <f>F93/E93*100</f>
        <v>100</v>
      </c>
      <c r="H93" s="28"/>
      <c r="I93" s="28"/>
      <c r="J93" s="28"/>
      <c r="K93" s="28"/>
      <c r="L93" s="28"/>
      <c r="M93" s="82"/>
      <c r="N93" s="28"/>
    </row>
    <row r="94" spans="1:14" ht="51" customHeight="1" x14ac:dyDescent="0.2">
      <c r="A94" s="213" t="s">
        <v>212</v>
      </c>
      <c r="B94" s="189" t="s">
        <v>184</v>
      </c>
      <c r="C94" s="4" t="s">
        <v>16</v>
      </c>
      <c r="D94" s="110">
        <v>2899.9937599999998</v>
      </c>
      <c r="E94" s="110">
        <v>0</v>
      </c>
      <c r="F94" s="110">
        <v>0</v>
      </c>
      <c r="G94" s="33">
        <v>0</v>
      </c>
      <c r="H94" s="28"/>
      <c r="I94" s="28"/>
      <c r="J94" s="28"/>
      <c r="K94" s="28"/>
      <c r="L94" s="28"/>
      <c r="M94" s="82"/>
      <c r="N94" s="28"/>
    </row>
    <row r="95" spans="1:14" ht="52.5" customHeight="1" x14ac:dyDescent="0.2">
      <c r="A95" s="214"/>
      <c r="B95" s="191"/>
      <c r="C95" s="4" t="s">
        <v>11</v>
      </c>
      <c r="D95" s="110">
        <v>2100.0062400000002</v>
      </c>
      <c r="E95" s="110">
        <v>0</v>
      </c>
      <c r="F95" s="110">
        <v>0</v>
      </c>
      <c r="G95" s="33">
        <v>0</v>
      </c>
      <c r="H95" s="28"/>
      <c r="I95" s="28"/>
      <c r="J95" s="28"/>
      <c r="K95" s="28"/>
      <c r="L95" s="28"/>
      <c r="M95" s="82"/>
      <c r="N95" s="28"/>
    </row>
    <row r="96" spans="1:14" ht="51.75" customHeight="1" x14ac:dyDescent="0.2">
      <c r="A96" s="213" t="s">
        <v>213</v>
      </c>
      <c r="B96" s="189" t="s">
        <v>185</v>
      </c>
      <c r="C96" s="4" t="s">
        <v>16</v>
      </c>
      <c r="D96" s="110">
        <v>3652.8536100000001</v>
      </c>
      <c r="E96" s="110">
        <v>0</v>
      </c>
      <c r="F96" s="110">
        <v>0</v>
      </c>
      <c r="G96" s="33">
        <v>0</v>
      </c>
      <c r="H96" s="28"/>
      <c r="I96" s="28"/>
      <c r="J96" s="28"/>
      <c r="K96" s="28"/>
      <c r="L96" s="28"/>
      <c r="M96" s="82"/>
      <c r="N96" s="28"/>
    </row>
    <row r="97" spans="1:14" ht="51" customHeight="1" x14ac:dyDescent="0.2">
      <c r="A97" s="214"/>
      <c r="B97" s="191"/>
      <c r="C97" s="4" t="s">
        <v>11</v>
      </c>
      <c r="D97" s="110">
        <v>2645.1833900000001</v>
      </c>
      <c r="E97" s="110">
        <v>0</v>
      </c>
      <c r="F97" s="110">
        <v>0</v>
      </c>
      <c r="G97" s="33">
        <v>0</v>
      </c>
      <c r="H97" s="28"/>
      <c r="I97" s="28"/>
      <c r="J97" s="28"/>
      <c r="K97" s="28"/>
      <c r="L97" s="28"/>
      <c r="M97" s="82"/>
      <c r="N97" s="28"/>
    </row>
    <row r="98" spans="1:14" ht="51" customHeight="1" x14ac:dyDescent="0.2">
      <c r="A98" s="213" t="s">
        <v>214</v>
      </c>
      <c r="B98" s="189" t="s">
        <v>186</v>
      </c>
      <c r="C98" s="4" t="s">
        <v>16</v>
      </c>
      <c r="D98" s="110">
        <v>3479.9925199999998</v>
      </c>
      <c r="E98" s="110">
        <v>0</v>
      </c>
      <c r="F98" s="110">
        <v>0</v>
      </c>
      <c r="G98" s="33">
        <v>0</v>
      </c>
      <c r="H98" s="28"/>
      <c r="I98" s="28"/>
      <c r="J98" s="28"/>
      <c r="K98" s="28"/>
      <c r="L98" s="28"/>
      <c r="M98" s="82"/>
      <c r="N98" s="28"/>
    </row>
    <row r="99" spans="1:14" ht="48.75" customHeight="1" x14ac:dyDescent="0.2">
      <c r="A99" s="214"/>
      <c r="B99" s="191"/>
      <c r="C99" s="4" t="s">
        <v>11</v>
      </c>
      <c r="D99" s="110">
        <v>2520.0074800000002</v>
      </c>
      <c r="E99" s="110">
        <v>0</v>
      </c>
      <c r="F99" s="110">
        <v>0</v>
      </c>
      <c r="G99" s="33">
        <v>0</v>
      </c>
      <c r="H99" s="28"/>
      <c r="I99" s="28"/>
      <c r="J99" s="28"/>
      <c r="K99" s="28"/>
      <c r="L99" s="28"/>
      <c r="M99" s="82"/>
      <c r="N99" s="28"/>
    </row>
    <row r="100" spans="1:14" ht="47.25" customHeight="1" x14ac:dyDescent="0.2">
      <c r="A100" s="213" t="s">
        <v>215</v>
      </c>
      <c r="B100" s="189" t="s">
        <v>135</v>
      </c>
      <c r="C100" s="4" t="s">
        <v>16</v>
      </c>
      <c r="D100" s="110">
        <v>2154.2255700000001</v>
      </c>
      <c r="E100" s="110">
        <v>0</v>
      </c>
      <c r="F100" s="110">
        <v>0</v>
      </c>
      <c r="G100" s="33">
        <v>0</v>
      </c>
      <c r="H100" s="28"/>
      <c r="I100" s="28"/>
      <c r="J100" s="28"/>
      <c r="K100" s="28"/>
      <c r="L100" s="28"/>
      <c r="M100" s="82"/>
      <c r="N100" s="28"/>
    </row>
    <row r="101" spans="1:14" ht="46.5" customHeight="1" x14ac:dyDescent="0.2">
      <c r="A101" s="214"/>
      <c r="B101" s="191"/>
      <c r="C101" s="4" t="s">
        <v>11</v>
      </c>
      <c r="D101" s="110">
        <v>1559.96443</v>
      </c>
      <c r="E101" s="110">
        <v>0</v>
      </c>
      <c r="F101" s="110">
        <v>0</v>
      </c>
      <c r="G101" s="33">
        <v>0</v>
      </c>
      <c r="H101" s="28"/>
      <c r="I101" s="28"/>
      <c r="J101" s="28"/>
      <c r="K101" s="28"/>
      <c r="L101" s="28"/>
      <c r="M101" s="82"/>
      <c r="N101" s="28"/>
    </row>
    <row r="102" spans="1:14" ht="51" customHeight="1" x14ac:dyDescent="0.2">
      <c r="A102" s="213" t="s">
        <v>216</v>
      </c>
      <c r="B102" s="189" t="s">
        <v>136</v>
      </c>
      <c r="C102" s="4" t="s">
        <v>16</v>
      </c>
      <c r="D102" s="110">
        <v>2141.73819</v>
      </c>
      <c r="E102" s="110">
        <v>0</v>
      </c>
      <c r="F102" s="110">
        <v>0</v>
      </c>
      <c r="G102" s="33">
        <v>0</v>
      </c>
      <c r="H102" s="28"/>
      <c r="I102" s="28"/>
      <c r="J102" s="28"/>
      <c r="K102" s="28"/>
      <c r="L102" s="28"/>
      <c r="M102" s="82"/>
      <c r="N102" s="28"/>
    </row>
    <row r="103" spans="1:14" ht="49.5" customHeight="1" x14ac:dyDescent="0.2">
      <c r="A103" s="214"/>
      <c r="B103" s="191"/>
      <c r="C103" s="4" t="s">
        <v>11</v>
      </c>
      <c r="D103" s="110">
        <v>1550.9218100000001</v>
      </c>
      <c r="E103" s="110">
        <v>0</v>
      </c>
      <c r="F103" s="110">
        <v>0</v>
      </c>
      <c r="G103" s="33">
        <v>0</v>
      </c>
      <c r="H103" s="28"/>
      <c r="I103" s="28"/>
      <c r="J103" s="28"/>
      <c r="K103" s="28"/>
      <c r="L103" s="28"/>
      <c r="M103" s="82"/>
      <c r="N103" s="28"/>
    </row>
    <row r="104" spans="1:14" ht="51.75" customHeight="1" x14ac:dyDescent="0.2">
      <c r="A104" s="213" t="s">
        <v>217</v>
      </c>
      <c r="B104" s="189" t="s">
        <v>187</v>
      </c>
      <c r="C104" s="4" t="s">
        <v>16</v>
      </c>
      <c r="D104" s="110">
        <v>1739.9962599999999</v>
      </c>
      <c r="E104" s="110">
        <v>0</v>
      </c>
      <c r="F104" s="110">
        <v>0</v>
      </c>
      <c r="G104" s="33">
        <v>0</v>
      </c>
      <c r="H104" s="28"/>
      <c r="I104" s="28"/>
      <c r="J104" s="28"/>
      <c r="K104" s="28"/>
      <c r="L104" s="28"/>
      <c r="M104" s="82"/>
      <c r="N104" s="28"/>
    </row>
    <row r="105" spans="1:14" ht="51" customHeight="1" x14ac:dyDescent="0.2">
      <c r="A105" s="214"/>
      <c r="B105" s="191"/>
      <c r="C105" s="4" t="s">
        <v>11</v>
      </c>
      <c r="D105" s="110">
        <v>1260.0037400000001</v>
      </c>
      <c r="E105" s="110">
        <v>0</v>
      </c>
      <c r="F105" s="110">
        <v>0</v>
      </c>
      <c r="G105" s="33">
        <v>0</v>
      </c>
      <c r="H105" s="28"/>
      <c r="I105" s="28"/>
      <c r="J105" s="28"/>
      <c r="K105" s="28"/>
      <c r="L105" s="28"/>
      <c r="M105" s="82"/>
      <c r="N105" s="28"/>
    </row>
    <row r="106" spans="1:14" ht="51.75" customHeight="1" x14ac:dyDescent="0.2">
      <c r="A106" s="213" t="s">
        <v>218</v>
      </c>
      <c r="B106" s="189" t="s">
        <v>137</v>
      </c>
      <c r="C106" s="4" t="s">
        <v>16</v>
      </c>
      <c r="D106" s="110">
        <v>873.77972</v>
      </c>
      <c r="E106" s="110">
        <v>0</v>
      </c>
      <c r="F106" s="110">
        <v>0</v>
      </c>
      <c r="G106" s="33">
        <v>0</v>
      </c>
      <c r="H106" s="28"/>
      <c r="I106" s="28"/>
      <c r="J106" s="28"/>
      <c r="K106" s="28"/>
      <c r="L106" s="28"/>
      <c r="M106" s="82"/>
      <c r="N106" s="28"/>
    </row>
    <row r="107" spans="1:14" ht="51" customHeight="1" x14ac:dyDescent="0.2">
      <c r="A107" s="214"/>
      <c r="B107" s="191"/>
      <c r="C107" s="4" t="s">
        <v>11</v>
      </c>
      <c r="D107" s="110">
        <v>632.74027999999998</v>
      </c>
      <c r="E107" s="110">
        <v>0</v>
      </c>
      <c r="F107" s="110">
        <v>0</v>
      </c>
      <c r="G107" s="33">
        <v>0</v>
      </c>
      <c r="H107" s="28"/>
      <c r="I107" s="28"/>
      <c r="J107" s="28"/>
      <c r="K107" s="28"/>
      <c r="L107" s="28"/>
      <c r="M107" s="82"/>
      <c r="N107" s="28"/>
    </row>
    <row r="108" spans="1:14" ht="48.75" customHeight="1" x14ac:dyDescent="0.2">
      <c r="A108" s="213" t="s">
        <v>219</v>
      </c>
      <c r="B108" s="189" t="s">
        <v>138</v>
      </c>
      <c r="C108" s="4" t="s">
        <v>16</v>
      </c>
      <c r="D108" s="110">
        <v>2526.5905699999998</v>
      </c>
      <c r="E108" s="110">
        <v>0</v>
      </c>
      <c r="F108" s="110">
        <v>0</v>
      </c>
      <c r="G108" s="33">
        <v>0</v>
      </c>
      <c r="H108" s="28"/>
      <c r="I108" s="28"/>
      <c r="J108" s="28"/>
      <c r="K108" s="28"/>
      <c r="L108" s="28"/>
      <c r="M108" s="82"/>
      <c r="N108" s="28"/>
    </row>
    <row r="109" spans="1:14" ht="63" x14ac:dyDescent="0.2">
      <c r="A109" s="214"/>
      <c r="B109" s="191"/>
      <c r="C109" s="4" t="s">
        <v>188</v>
      </c>
      <c r="D109" s="110">
        <v>5330.6014999999998</v>
      </c>
      <c r="E109" s="110">
        <v>3500.9920699999998</v>
      </c>
      <c r="F109" s="110">
        <v>3250.92121</v>
      </c>
      <c r="G109" s="33">
        <f t="shared" ref="G109:G111" si="16">F109/E109*100</f>
        <v>92.857142918349993</v>
      </c>
      <c r="H109" s="28"/>
      <c r="I109" s="28"/>
      <c r="J109" s="28"/>
      <c r="K109" s="28"/>
      <c r="L109" s="28"/>
      <c r="M109" s="82"/>
      <c r="N109" s="28"/>
    </row>
    <row r="110" spans="1:14" ht="48.75" customHeight="1" x14ac:dyDescent="0.2">
      <c r="A110" s="213" t="s">
        <v>220</v>
      </c>
      <c r="B110" s="189" t="s">
        <v>139</v>
      </c>
      <c r="C110" s="4" t="s">
        <v>16</v>
      </c>
      <c r="D110" s="110">
        <v>2319.9950100000001</v>
      </c>
      <c r="E110" s="110">
        <v>1261.7282600000001</v>
      </c>
      <c r="F110" s="110">
        <v>1261.7282600000001</v>
      </c>
      <c r="G110" s="33">
        <f t="shared" si="16"/>
        <v>100</v>
      </c>
      <c r="H110" s="83"/>
      <c r="I110" s="83"/>
      <c r="J110" s="83"/>
      <c r="K110" s="83"/>
      <c r="L110" s="83"/>
      <c r="M110" s="84"/>
      <c r="N110" s="83"/>
    </row>
    <row r="111" spans="1:14" ht="51.75" customHeight="1" x14ac:dyDescent="0.2">
      <c r="A111" s="214"/>
      <c r="B111" s="191"/>
      <c r="C111" s="4" t="s">
        <v>11</v>
      </c>
      <c r="D111" s="110">
        <v>1680.0049899999999</v>
      </c>
      <c r="E111" s="110">
        <v>913.6653</v>
      </c>
      <c r="F111" s="110">
        <v>913.6653</v>
      </c>
      <c r="G111" s="33">
        <f t="shared" si="16"/>
        <v>100</v>
      </c>
      <c r="H111" s="28"/>
      <c r="I111" s="85"/>
      <c r="J111" s="85"/>
      <c r="K111" s="85"/>
      <c r="L111" s="85"/>
      <c r="M111" s="82"/>
      <c r="N111" s="28"/>
    </row>
    <row r="112" spans="1:14" ht="49.5" customHeight="1" x14ac:dyDescent="0.2">
      <c r="A112" s="213" t="s">
        <v>221</v>
      </c>
      <c r="B112" s="189" t="s">
        <v>140</v>
      </c>
      <c r="C112" s="4" t="s">
        <v>16</v>
      </c>
      <c r="D112" s="110">
        <v>2319.9950100000001</v>
      </c>
      <c r="E112" s="110">
        <v>0</v>
      </c>
      <c r="F112" s="110">
        <v>0</v>
      </c>
      <c r="G112" s="33">
        <v>0</v>
      </c>
      <c r="H112" s="28"/>
      <c r="I112" s="85"/>
      <c r="J112" s="85"/>
      <c r="K112" s="85"/>
      <c r="L112" s="85"/>
      <c r="M112" s="86"/>
      <c r="N112" s="87"/>
    </row>
    <row r="113" spans="1:19" ht="47.25" x14ac:dyDescent="0.2">
      <c r="A113" s="214"/>
      <c r="B113" s="191"/>
      <c r="C113" s="4" t="s">
        <v>11</v>
      </c>
      <c r="D113" s="110">
        <v>1680.0049899999999</v>
      </c>
      <c r="E113" s="110">
        <v>0</v>
      </c>
      <c r="F113" s="110">
        <v>0</v>
      </c>
      <c r="G113" s="33">
        <v>0</v>
      </c>
      <c r="H113" s="28"/>
      <c r="I113" s="88"/>
      <c r="J113" s="85"/>
      <c r="K113" s="85"/>
      <c r="L113" s="85"/>
      <c r="M113" s="86"/>
      <c r="N113" s="87"/>
    </row>
    <row r="114" spans="1:19" ht="94.5" x14ac:dyDescent="0.2">
      <c r="A114" s="157" t="s">
        <v>222</v>
      </c>
      <c r="B114" s="158" t="s">
        <v>238</v>
      </c>
      <c r="C114" s="4" t="s">
        <v>235</v>
      </c>
      <c r="D114" s="110">
        <v>12195.53</v>
      </c>
      <c r="E114" s="110">
        <v>0</v>
      </c>
      <c r="F114" s="110">
        <v>0</v>
      </c>
      <c r="G114" s="33">
        <v>0</v>
      </c>
      <c r="H114" s="28"/>
      <c r="I114" s="88"/>
      <c r="J114" s="85"/>
      <c r="K114" s="85"/>
      <c r="L114" s="85"/>
      <c r="M114" s="86"/>
      <c r="N114" s="87"/>
    </row>
    <row r="115" spans="1:19" ht="94.5" x14ac:dyDescent="0.2">
      <c r="A115" s="157" t="s">
        <v>143</v>
      </c>
      <c r="B115" s="158" t="s">
        <v>239</v>
      </c>
      <c r="C115" s="4" t="s">
        <v>235</v>
      </c>
      <c r="D115" s="110">
        <v>15017.58</v>
      </c>
      <c r="E115" s="110">
        <v>0</v>
      </c>
      <c r="F115" s="110">
        <v>0</v>
      </c>
      <c r="G115" s="33">
        <v>0</v>
      </c>
      <c r="H115" s="28"/>
      <c r="I115" s="88"/>
      <c r="J115" s="85"/>
      <c r="K115" s="85"/>
      <c r="L115" s="85"/>
      <c r="M115" s="86"/>
      <c r="N115" s="87"/>
    </row>
    <row r="116" spans="1:19" ht="94.5" x14ac:dyDescent="0.2">
      <c r="A116" s="157" t="s">
        <v>236</v>
      </c>
      <c r="B116" s="158" t="s">
        <v>240</v>
      </c>
      <c r="C116" s="4" t="s">
        <v>235</v>
      </c>
      <c r="D116" s="110">
        <v>4087.97</v>
      </c>
      <c r="E116" s="110">
        <v>0</v>
      </c>
      <c r="F116" s="110">
        <v>0</v>
      </c>
      <c r="G116" s="33">
        <v>0</v>
      </c>
      <c r="H116" s="28"/>
      <c r="I116" s="88"/>
      <c r="J116" s="85"/>
      <c r="K116" s="85"/>
      <c r="L116" s="85"/>
      <c r="M116" s="86"/>
      <c r="N116" s="87"/>
    </row>
    <row r="117" spans="1:19" ht="94.5" x14ac:dyDescent="0.2">
      <c r="A117" s="157" t="s">
        <v>237</v>
      </c>
      <c r="B117" s="158" t="s">
        <v>241</v>
      </c>
      <c r="C117" s="4" t="s">
        <v>235</v>
      </c>
      <c r="D117" s="110">
        <v>22501.15</v>
      </c>
      <c r="E117" s="110">
        <v>0</v>
      </c>
      <c r="F117" s="110">
        <v>0</v>
      </c>
      <c r="G117" s="33">
        <v>0</v>
      </c>
      <c r="H117" s="28"/>
      <c r="I117" s="88"/>
      <c r="J117" s="85"/>
      <c r="K117" s="85"/>
      <c r="L117" s="85"/>
      <c r="M117" s="86"/>
      <c r="N117" s="87"/>
    </row>
    <row r="118" spans="1:19" ht="94.5" x14ac:dyDescent="0.2">
      <c r="A118" s="157" t="s">
        <v>245</v>
      </c>
      <c r="B118" s="158" t="s">
        <v>242</v>
      </c>
      <c r="C118" s="4" t="s">
        <v>235</v>
      </c>
      <c r="D118" s="110">
        <v>16835.64</v>
      </c>
      <c r="E118" s="110">
        <v>0</v>
      </c>
      <c r="F118" s="110">
        <v>0</v>
      </c>
      <c r="G118" s="33">
        <v>0</v>
      </c>
      <c r="H118" s="28"/>
      <c r="I118" s="88"/>
      <c r="J118" s="85"/>
      <c r="K118" s="85"/>
      <c r="L118" s="85"/>
      <c r="M118" s="86"/>
      <c r="N118" s="87"/>
    </row>
    <row r="119" spans="1:19" ht="94.5" x14ac:dyDescent="0.2">
      <c r="A119" s="157" t="s">
        <v>246</v>
      </c>
      <c r="B119" s="158" t="s">
        <v>243</v>
      </c>
      <c r="C119" s="4" t="s">
        <v>235</v>
      </c>
      <c r="D119" s="110">
        <v>12261.5</v>
      </c>
      <c r="E119" s="110">
        <v>0</v>
      </c>
      <c r="F119" s="110">
        <v>0</v>
      </c>
      <c r="G119" s="33">
        <v>0</v>
      </c>
      <c r="H119" s="28"/>
      <c r="I119" s="88"/>
      <c r="J119" s="85"/>
      <c r="K119" s="85"/>
      <c r="L119" s="85"/>
      <c r="M119" s="86"/>
      <c r="N119" s="87"/>
    </row>
    <row r="120" spans="1:19" ht="94.5" x14ac:dyDescent="0.2">
      <c r="A120" s="157" t="s">
        <v>247</v>
      </c>
      <c r="B120" s="158" t="s">
        <v>244</v>
      </c>
      <c r="C120" s="4" t="s">
        <v>235</v>
      </c>
      <c r="D120" s="110">
        <v>7315.21</v>
      </c>
      <c r="E120" s="110">
        <v>0</v>
      </c>
      <c r="F120" s="110">
        <v>0</v>
      </c>
      <c r="G120" s="33">
        <v>0</v>
      </c>
      <c r="H120" s="28"/>
      <c r="I120" s="88"/>
      <c r="J120" s="85"/>
      <c r="K120" s="85"/>
      <c r="L120" s="85"/>
      <c r="M120" s="86"/>
      <c r="N120" s="87"/>
    </row>
    <row r="121" spans="1:19" ht="67.5" customHeight="1" x14ac:dyDescent="0.2">
      <c r="A121" s="157" t="s">
        <v>248</v>
      </c>
      <c r="B121" s="147" t="s">
        <v>142</v>
      </c>
      <c r="C121" s="27" t="s">
        <v>188</v>
      </c>
      <c r="D121" s="110">
        <v>5725.9056</v>
      </c>
      <c r="E121" s="110">
        <v>5725.9056</v>
      </c>
      <c r="F121" s="89">
        <v>4965.2249400000001</v>
      </c>
      <c r="G121" s="33">
        <f t="shared" ref="G121" si="17">F121/E121*100</f>
        <v>86.715103022306209</v>
      </c>
      <c r="H121" s="28"/>
      <c r="I121" s="96"/>
      <c r="J121" s="96"/>
      <c r="K121" s="96"/>
      <c r="L121" s="86"/>
      <c r="M121" s="86"/>
      <c r="N121" s="90"/>
    </row>
    <row r="122" spans="1:19" ht="82.5" customHeight="1" x14ac:dyDescent="0.2">
      <c r="A122" s="157" t="s">
        <v>249</v>
      </c>
      <c r="B122" s="159" t="s">
        <v>252</v>
      </c>
      <c r="C122" s="27" t="s">
        <v>188</v>
      </c>
      <c r="D122" s="110">
        <v>9696.77</v>
      </c>
      <c r="E122" s="110">
        <v>0</v>
      </c>
      <c r="F122" s="110">
        <v>0</v>
      </c>
      <c r="G122" s="33">
        <v>0</v>
      </c>
      <c r="H122" s="21" t="s">
        <v>296</v>
      </c>
      <c r="I122" s="95">
        <v>1.5</v>
      </c>
      <c r="J122" s="95">
        <v>1.5</v>
      </c>
      <c r="K122" s="95">
        <v>15.087</v>
      </c>
      <c r="L122" s="129"/>
      <c r="M122" s="129"/>
      <c r="N122" s="79" t="s">
        <v>25</v>
      </c>
    </row>
    <row r="123" spans="1:19" ht="68.25" customHeight="1" x14ac:dyDescent="0.2">
      <c r="A123" s="157" t="s">
        <v>250</v>
      </c>
      <c r="B123" s="159" t="s">
        <v>253</v>
      </c>
      <c r="C123" s="27" t="s">
        <v>188</v>
      </c>
      <c r="D123" s="110">
        <v>15173.15</v>
      </c>
      <c r="E123" s="110">
        <v>0</v>
      </c>
      <c r="F123" s="110">
        <v>0</v>
      </c>
      <c r="G123" s="33">
        <v>0</v>
      </c>
      <c r="H123" s="28"/>
      <c r="I123" s="96"/>
      <c r="J123" s="96"/>
      <c r="K123" s="96"/>
      <c r="L123" s="86"/>
      <c r="M123" s="86"/>
      <c r="N123" s="90"/>
    </row>
    <row r="124" spans="1:19" ht="63" x14ac:dyDescent="0.2">
      <c r="A124" s="157" t="s">
        <v>251</v>
      </c>
      <c r="B124" s="159" t="s">
        <v>254</v>
      </c>
      <c r="C124" s="27" t="s">
        <v>188</v>
      </c>
      <c r="D124" s="110">
        <v>17300</v>
      </c>
      <c r="E124" s="110">
        <v>0</v>
      </c>
      <c r="F124" s="110">
        <v>0</v>
      </c>
      <c r="G124" s="33">
        <v>0</v>
      </c>
      <c r="H124" s="28"/>
      <c r="I124" s="96"/>
      <c r="J124" s="96"/>
      <c r="K124" s="96"/>
      <c r="L124" s="86"/>
      <c r="M124" s="86"/>
      <c r="N124" s="90"/>
    </row>
    <row r="125" spans="1:19" ht="63" x14ac:dyDescent="0.2">
      <c r="A125" s="157" t="s">
        <v>258</v>
      </c>
      <c r="B125" s="159" t="s">
        <v>255</v>
      </c>
      <c r="C125" s="27" t="s">
        <v>188</v>
      </c>
      <c r="D125" s="110">
        <v>17791.82</v>
      </c>
      <c r="E125" s="110">
        <v>0</v>
      </c>
      <c r="F125" s="110">
        <v>0</v>
      </c>
      <c r="G125" s="33">
        <v>0</v>
      </c>
      <c r="H125" s="28"/>
      <c r="I125" s="96"/>
      <c r="J125" s="96"/>
      <c r="K125" s="96"/>
      <c r="L125" s="86"/>
      <c r="M125" s="86"/>
      <c r="N125" s="90"/>
    </row>
    <row r="126" spans="1:19" ht="63" x14ac:dyDescent="0.2">
      <c r="A126" s="157" t="s">
        <v>259</v>
      </c>
      <c r="B126" s="159" t="s">
        <v>256</v>
      </c>
      <c r="C126" s="27" t="s">
        <v>188</v>
      </c>
      <c r="D126" s="110">
        <v>17167.95</v>
      </c>
      <c r="E126" s="110">
        <v>0</v>
      </c>
      <c r="F126" s="110">
        <v>0</v>
      </c>
      <c r="G126" s="33">
        <v>0</v>
      </c>
      <c r="H126" s="28"/>
      <c r="I126" s="96"/>
      <c r="J126" s="96"/>
      <c r="K126" s="96"/>
      <c r="L126" s="86"/>
      <c r="M126" s="86"/>
      <c r="N126" s="90"/>
    </row>
    <row r="127" spans="1:19" ht="63" x14ac:dyDescent="0.2">
      <c r="A127" s="157" t="s">
        <v>260</v>
      </c>
      <c r="B127" s="159" t="s">
        <v>257</v>
      </c>
      <c r="C127" s="27" t="s">
        <v>188</v>
      </c>
      <c r="D127" s="110">
        <v>23705.33</v>
      </c>
      <c r="E127" s="110">
        <v>0</v>
      </c>
      <c r="F127" s="110">
        <v>0</v>
      </c>
      <c r="G127" s="33">
        <v>0</v>
      </c>
      <c r="H127" s="28"/>
      <c r="I127" s="96"/>
      <c r="J127" s="96"/>
      <c r="K127" s="96"/>
      <c r="L127" s="86"/>
      <c r="M127" s="86"/>
      <c r="N127" s="90"/>
    </row>
    <row r="128" spans="1:19" s="29" customFormat="1" ht="113.25" customHeight="1" x14ac:dyDescent="0.2">
      <c r="A128" s="157" t="s">
        <v>261</v>
      </c>
      <c r="B128" s="159" t="s">
        <v>123</v>
      </c>
      <c r="C128" s="160" t="s">
        <v>188</v>
      </c>
      <c r="D128" s="110">
        <v>21209.121500000001</v>
      </c>
      <c r="E128" s="110">
        <v>21209.121500000001</v>
      </c>
      <c r="F128" s="89">
        <v>0</v>
      </c>
      <c r="G128" s="33">
        <f t="shared" si="12"/>
        <v>0</v>
      </c>
      <c r="H128" s="118" t="s">
        <v>297</v>
      </c>
      <c r="I128" s="52">
        <v>7.6</v>
      </c>
      <c r="J128" s="52">
        <v>7.6</v>
      </c>
      <c r="K128" s="52">
        <v>2</v>
      </c>
      <c r="L128" s="52"/>
      <c r="M128" s="121"/>
      <c r="N128" s="57" t="s">
        <v>25</v>
      </c>
      <c r="O128" s="135"/>
      <c r="P128" s="72"/>
      <c r="Q128" s="72"/>
      <c r="R128" s="72"/>
      <c r="S128" s="72"/>
    </row>
    <row r="129" spans="1:19" s="29" customFormat="1" ht="130.5" customHeight="1" x14ac:dyDescent="0.2">
      <c r="A129" s="157" t="s">
        <v>262</v>
      </c>
      <c r="B129" s="159" t="s">
        <v>225</v>
      </c>
      <c r="C129" s="27" t="s">
        <v>189</v>
      </c>
      <c r="D129" s="110">
        <v>8000</v>
      </c>
      <c r="E129" s="110">
        <v>8000</v>
      </c>
      <c r="F129" s="89">
        <v>0</v>
      </c>
      <c r="G129" s="91">
        <f t="shared" ref="G129" si="18">F129/E129*100</f>
        <v>0</v>
      </c>
      <c r="H129" s="118" t="s">
        <v>114</v>
      </c>
      <c r="I129" s="92">
        <v>260874</v>
      </c>
      <c r="J129" s="92">
        <v>260874</v>
      </c>
      <c r="K129" s="92">
        <v>261074</v>
      </c>
      <c r="L129" s="92"/>
      <c r="M129" s="93"/>
      <c r="N129" s="92" t="s">
        <v>25</v>
      </c>
      <c r="O129" s="135"/>
      <c r="P129" s="72"/>
      <c r="Q129" s="72"/>
      <c r="R129" s="72"/>
      <c r="S129" s="72"/>
    </row>
    <row r="130" spans="1:19" s="29" customFormat="1" ht="65.25" customHeight="1" x14ac:dyDescent="0.2">
      <c r="A130" s="157" t="s">
        <v>263</v>
      </c>
      <c r="B130" s="159" t="s">
        <v>226</v>
      </c>
      <c r="C130" s="27" t="s">
        <v>11</v>
      </c>
      <c r="D130" s="110">
        <v>113855.89846</v>
      </c>
      <c r="E130" s="110">
        <v>0</v>
      </c>
      <c r="F130" s="89">
        <v>0</v>
      </c>
      <c r="G130" s="91">
        <v>0</v>
      </c>
      <c r="H130" s="28" t="s">
        <v>115</v>
      </c>
      <c r="I130" s="90">
        <v>7.46</v>
      </c>
      <c r="J130" s="96">
        <v>7.46</v>
      </c>
      <c r="K130" s="90">
        <v>340</v>
      </c>
      <c r="L130" s="96"/>
      <c r="M130" s="103"/>
      <c r="N130" s="99" t="s">
        <v>25</v>
      </c>
      <c r="O130" s="135"/>
      <c r="P130" s="72"/>
      <c r="Q130" s="72"/>
      <c r="R130" s="72"/>
      <c r="S130" s="72"/>
    </row>
    <row r="131" spans="1:19" s="29" customFormat="1" ht="66" customHeight="1" x14ac:dyDescent="0.2">
      <c r="A131" s="157" t="s">
        <v>271</v>
      </c>
      <c r="B131" s="159" t="s">
        <v>264</v>
      </c>
      <c r="C131" s="27" t="s">
        <v>270</v>
      </c>
      <c r="D131" s="110">
        <v>7981.95</v>
      </c>
      <c r="E131" s="110">
        <v>7981.95</v>
      </c>
      <c r="F131" s="89">
        <v>0</v>
      </c>
      <c r="G131" s="91">
        <v>0</v>
      </c>
      <c r="H131" s="28"/>
      <c r="I131" s="90"/>
      <c r="J131" s="96"/>
      <c r="K131" s="90"/>
      <c r="L131" s="96"/>
      <c r="M131" s="103"/>
      <c r="N131" s="99"/>
      <c r="O131" s="135"/>
      <c r="P131" s="72"/>
      <c r="Q131" s="72"/>
      <c r="R131" s="72"/>
      <c r="S131" s="72"/>
    </row>
    <row r="132" spans="1:19" s="29" customFormat="1" ht="63" customHeight="1" x14ac:dyDescent="0.2">
      <c r="A132" s="157" t="s">
        <v>272</v>
      </c>
      <c r="B132" s="159" t="s">
        <v>265</v>
      </c>
      <c r="C132" s="27" t="s">
        <v>188</v>
      </c>
      <c r="D132" s="110">
        <v>8076.1</v>
      </c>
      <c r="E132" s="110">
        <v>0</v>
      </c>
      <c r="F132" s="89">
        <v>0</v>
      </c>
      <c r="G132" s="91">
        <v>0</v>
      </c>
      <c r="H132" s="28"/>
      <c r="I132" s="90"/>
      <c r="J132" s="96"/>
      <c r="K132" s="90"/>
      <c r="L132" s="96"/>
      <c r="M132" s="103"/>
      <c r="N132" s="99"/>
      <c r="O132" s="135"/>
      <c r="P132" s="72"/>
      <c r="Q132" s="72"/>
      <c r="R132" s="72"/>
      <c r="S132" s="72"/>
    </row>
    <row r="133" spans="1:19" s="29" customFormat="1" ht="63" customHeight="1" x14ac:dyDescent="0.2">
      <c r="A133" s="157" t="s">
        <v>273</v>
      </c>
      <c r="B133" s="159" t="s">
        <v>266</v>
      </c>
      <c r="C133" s="27" t="s">
        <v>188</v>
      </c>
      <c r="D133" s="110">
        <v>2033.9</v>
      </c>
      <c r="E133" s="110">
        <v>0</v>
      </c>
      <c r="F133" s="89">
        <v>0</v>
      </c>
      <c r="G133" s="91">
        <v>0</v>
      </c>
      <c r="H133" s="28"/>
      <c r="I133" s="90"/>
      <c r="J133" s="96"/>
      <c r="K133" s="90"/>
      <c r="L133" s="96"/>
      <c r="M133" s="103"/>
      <c r="N133" s="99"/>
      <c r="O133" s="135"/>
      <c r="P133" s="72"/>
      <c r="Q133" s="72"/>
      <c r="R133" s="72"/>
      <c r="S133" s="72"/>
    </row>
    <row r="134" spans="1:19" s="29" customFormat="1" ht="63" customHeight="1" x14ac:dyDescent="0.2">
      <c r="A134" s="157" t="s">
        <v>274</v>
      </c>
      <c r="B134" s="159" t="s">
        <v>267</v>
      </c>
      <c r="C134" s="27" t="s">
        <v>188</v>
      </c>
      <c r="D134" s="110">
        <v>6724.35</v>
      </c>
      <c r="E134" s="110">
        <v>0</v>
      </c>
      <c r="F134" s="89">
        <v>0</v>
      </c>
      <c r="G134" s="91">
        <v>0</v>
      </c>
      <c r="H134" s="28"/>
      <c r="I134" s="90"/>
      <c r="J134" s="96"/>
      <c r="K134" s="90"/>
      <c r="L134" s="96"/>
      <c r="M134" s="103"/>
      <c r="N134" s="99"/>
      <c r="O134" s="135"/>
      <c r="P134" s="72"/>
      <c r="Q134" s="72"/>
      <c r="R134" s="72"/>
      <c r="S134" s="72"/>
    </row>
    <row r="135" spans="1:19" s="29" customFormat="1" ht="63" customHeight="1" x14ac:dyDescent="0.2">
      <c r="A135" s="157" t="s">
        <v>275</v>
      </c>
      <c r="B135" s="159" t="s">
        <v>268</v>
      </c>
      <c r="C135" s="27" t="s">
        <v>188</v>
      </c>
      <c r="D135" s="110">
        <v>6317.43</v>
      </c>
      <c r="E135" s="110">
        <v>0</v>
      </c>
      <c r="F135" s="89">
        <v>0</v>
      </c>
      <c r="G135" s="91">
        <v>0</v>
      </c>
      <c r="H135" s="28"/>
      <c r="I135" s="90"/>
      <c r="J135" s="96"/>
      <c r="K135" s="90"/>
      <c r="L135" s="96"/>
      <c r="M135" s="103"/>
      <c r="N135" s="99"/>
      <c r="O135" s="135"/>
      <c r="P135" s="72"/>
      <c r="Q135" s="72"/>
      <c r="R135" s="72"/>
      <c r="S135" s="72"/>
    </row>
    <row r="136" spans="1:19" s="29" customFormat="1" ht="63" customHeight="1" x14ac:dyDescent="0.2">
      <c r="A136" s="157" t="s">
        <v>276</v>
      </c>
      <c r="B136" s="159" t="s">
        <v>269</v>
      </c>
      <c r="C136" s="27" t="s">
        <v>188</v>
      </c>
      <c r="D136" s="110">
        <v>12193.09</v>
      </c>
      <c r="E136" s="110">
        <v>0</v>
      </c>
      <c r="F136" s="89">
        <v>0</v>
      </c>
      <c r="G136" s="91">
        <v>0</v>
      </c>
      <c r="H136" s="28"/>
      <c r="I136" s="90"/>
      <c r="J136" s="96"/>
      <c r="K136" s="90"/>
      <c r="L136" s="96"/>
      <c r="M136" s="103"/>
      <c r="N136" s="99"/>
      <c r="O136" s="135"/>
      <c r="P136" s="72"/>
      <c r="Q136" s="72"/>
      <c r="R136" s="72"/>
      <c r="S136" s="72"/>
    </row>
    <row r="137" spans="1:19" ht="51" customHeight="1" x14ac:dyDescent="0.2">
      <c r="A137" s="120"/>
      <c r="B137" s="8" t="s">
        <v>149</v>
      </c>
      <c r="C137" s="5" t="s">
        <v>11</v>
      </c>
      <c r="D137" s="41">
        <f>SUM(D138:D145)</f>
        <v>32224.799999999999</v>
      </c>
      <c r="E137" s="130">
        <f t="shared" ref="E137:F137" si="19">SUM(E138:E145)</f>
        <v>16818.66</v>
      </c>
      <c r="F137" s="140">
        <f t="shared" si="19"/>
        <v>10774.029019999998</v>
      </c>
      <c r="G137" s="11">
        <f t="shared" ref="G137:G164" si="20">F137/E137*100</f>
        <v>64.059972792124924</v>
      </c>
      <c r="H137" s="118"/>
      <c r="I137" s="97"/>
      <c r="J137" s="97"/>
      <c r="K137" s="97"/>
      <c r="L137" s="97"/>
      <c r="M137" s="97"/>
      <c r="N137" s="97"/>
    </row>
    <row r="138" spans="1:19" ht="84.75" customHeight="1" x14ac:dyDescent="0.2">
      <c r="A138" s="161">
        <f>A137+1</f>
        <v>1</v>
      </c>
      <c r="B138" s="209" t="s">
        <v>27</v>
      </c>
      <c r="C138" s="220" t="s">
        <v>91</v>
      </c>
      <c r="D138" s="198">
        <f>11211.7</f>
        <v>11211.7</v>
      </c>
      <c r="E138" s="198">
        <f>D138*0.521917+0.66</f>
        <v>5852.2368288999996</v>
      </c>
      <c r="F138" s="198">
        <f>E138*0.6406</f>
        <v>3748.9429125933393</v>
      </c>
      <c r="G138" s="201">
        <f t="shared" si="20"/>
        <v>64.059999999999988</v>
      </c>
      <c r="H138" s="118" t="s">
        <v>312</v>
      </c>
      <c r="I138" s="97">
        <v>2.5299999999999998</v>
      </c>
      <c r="J138" s="95">
        <v>5.66</v>
      </c>
      <c r="K138" s="97">
        <v>5.87</v>
      </c>
      <c r="L138" s="180">
        <v>5.87</v>
      </c>
      <c r="M138" s="121">
        <f t="shared" ref="M138:M140" si="21">L138/K138*100</f>
        <v>100</v>
      </c>
      <c r="N138" s="97">
        <v>5.89</v>
      </c>
    </row>
    <row r="139" spans="1:19" ht="96" customHeight="1" x14ac:dyDescent="0.2">
      <c r="A139" s="162"/>
      <c r="B139" s="211"/>
      <c r="C139" s="221"/>
      <c r="D139" s="200"/>
      <c r="E139" s="200"/>
      <c r="F139" s="200"/>
      <c r="G139" s="203"/>
      <c r="H139" s="118" t="s">
        <v>313</v>
      </c>
      <c r="I139" s="97">
        <v>1.99</v>
      </c>
      <c r="J139" s="95">
        <v>5.0599999999999996</v>
      </c>
      <c r="K139" s="97">
        <v>5.33</v>
      </c>
      <c r="L139" s="95">
        <v>5.27</v>
      </c>
      <c r="M139" s="121">
        <f t="shared" si="21"/>
        <v>98.874296435272029</v>
      </c>
      <c r="N139" s="97">
        <v>5.35</v>
      </c>
    </row>
    <row r="140" spans="1:19" ht="51" customHeight="1" x14ac:dyDescent="0.2">
      <c r="A140" s="222">
        <v>2</v>
      </c>
      <c r="B140" s="189" t="s">
        <v>153</v>
      </c>
      <c r="C140" s="220" t="s">
        <v>91</v>
      </c>
      <c r="D140" s="198">
        <v>20613.099999999999</v>
      </c>
      <c r="E140" s="198">
        <f>D140*0.521917-0.6709416</f>
        <v>10757.6563711</v>
      </c>
      <c r="F140" s="198">
        <f>E140*0.6406+0.41822-0.4228+0.000004</f>
        <v>6891.3500953266594</v>
      </c>
      <c r="G140" s="201">
        <f t="shared" si="20"/>
        <v>64.059957462853973</v>
      </c>
      <c r="H140" s="21" t="s">
        <v>84</v>
      </c>
      <c r="I140" s="95">
        <v>650</v>
      </c>
      <c r="J140" s="102">
        <v>653</v>
      </c>
      <c r="K140" s="95">
        <v>660</v>
      </c>
      <c r="L140" s="102">
        <v>203</v>
      </c>
      <c r="M140" s="121">
        <f t="shared" si="21"/>
        <v>30.757575757575754</v>
      </c>
      <c r="N140" s="95">
        <v>670</v>
      </c>
    </row>
    <row r="141" spans="1:19" ht="48.75" customHeight="1" x14ac:dyDescent="0.2">
      <c r="A141" s="223"/>
      <c r="B141" s="190"/>
      <c r="C141" s="225"/>
      <c r="D141" s="199"/>
      <c r="E141" s="199"/>
      <c r="F141" s="199"/>
      <c r="G141" s="202"/>
      <c r="H141" s="21" t="s">
        <v>116</v>
      </c>
      <c r="I141" s="102">
        <v>1</v>
      </c>
      <c r="J141" s="102">
        <v>3</v>
      </c>
      <c r="K141" s="95">
        <v>1</v>
      </c>
      <c r="L141" s="102"/>
      <c r="M141" s="121"/>
      <c r="N141" s="95">
        <v>1</v>
      </c>
    </row>
    <row r="142" spans="1:19" ht="98.25" customHeight="1" x14ac:dyDescent="0.2">
      <c r="A142" s="223"/>
      <c r="B142" s="190"/>
      <c r="C142" s="225"/>
      <c r="D142" s="199"/>
      <c r="E142" s="199">
        <f t="shared" ref="E142" si="22">D142*0.521917</f>
        <v>0</v>
      </c>
      <c r="F142" s="199">
        <f t="shared" ref="F142" si="23">E142*0.6406</f>
        <v>0</v>
      </c>
      <c r="G142" s="202"/>
      <c r="H142" s="21" t="s">
        <v>117</v>
      </c>
      <c r="I142" s="102">
        <v>1</v>
      </c>
      <c r="J142" s="102">
        <v>3</v>
      </c>
      <c r="K142" s="95">
        <v>1</v>
      </c>
      <c r="L142" s="102"/>
      <c r="M142" s="121"/>
      <c r="N142" s="95">
        <v>1</v>
      </c>
    </row>
    <row r="143" spans="1:19" ht="50.25" customHeight="1" x14ac:dyDescent="0.2">
      <c r="A143" s="224"/>
      <c r="B143" s="191"/>
      <c r="C143" s="221"/>
      <c r="D143" s="200"/>
      <c r="E143" s="200"/>
      <c r="F143" s="200"/>
      <c r="G143" s="203"/>
      <c r="H143" s="21" t="s">
        <v>118</v>
      </c>
      <c r="I143" s="102">
        <v>1</v>
      </c>
      <c r="J143" s="102">
        <v>1</v>
      </c>
      <c r="K143" s="95">
        <v>1</v>
      </c>
      <c r="L143" s="102"/>
      <c r="M143" s="121"/>
      <c r="N143" s="95">
        <v>1</v>
      </c>
    </row>
    <row r="144" spans="1:19" ht="33.75" customHeight="1" x14ac:dyDescent="0.2">
      <c r="A144" s="161">
        <v>3</v>
      </c>
      <c r="B144" s="189" t="s">
        <v>18</v>
      </c>
      <c r="C144" s="220" t="s">
        <v>91</v>
      </c>
      <c r="D144" s="198">
        <v>400</v>
      </c>
      <c r="E144" s="198">
        <f>D144*0.521917</f>
        <v>208.76679999999999</v>
      </c>
      <c r="F144" s="218">
        <f>E144*0.6406</f>
        <v>133.73601207999999</v>
      </c>
      <c r="G144" s="201">
        <f t="shared" si="20"/>
        <v>64.06</v>
      </c>
      <c r="H144" s="118" t="s">
        <v>128</v>
      </c>
      <c r="I144" s="97">
        <v>2</v>
      </c>
      <c r="J144" s="121">
        <v>4</v>
      </c>
      <c r="K144" s="97">
        <v>3</v>
      </c>
      <c r="L144" s="121"/>
      <c r="M144" s="121"/>
      <c r="N144" s="97">
        <v>3</v>
      </c>
    </row>
    <row r="145" spans="1:14" ht="81" customHeight="1" x14ac:dyDescent="0.2">
      <c r="A145" s="163"/>
      <c r="B145" s="191"/>
      <c r="C145" s="221"/>
      <c r="D145" s="200"/>
      <c r="E145" s="200"/>
      <c r="F145" s="219"/>
      <c r="G145" s="203"/>
      <c r="H145" s="118" t="s">
        <v>119</v>
      </c>
      <c r="I145" s="92">
        <v>20000</v>
      </c>
      <c r="J145" s="92">
        <v>25134</v>
      </c>
      <c r="K145" s="92">
        <v>21000</v>
      </c>
      <c r="L145" s="92">
        <v>15000</v>
      </c>
      <c r="M145" s="121">
        <f t="shared" ref="M145" si="24">L145/K145*100</f>
        <v>71.428571428571431</v>
      </c>
      <c r="N145" s="92">
        <v>22000</v>
      </c>
    </row>
    <row r="146" spans="1:14" ht="21" customHeight="1" x14ac:dyDescent="0.2">
      <c r="A146" s="208"/>
      <c r="B146" s="212" t="s">
        <v>156</v>
      </c>
      <c r="C146" s="5" t="s">
        <v>17</v>
      </c>
      <c r="D146" s="139">
        <f>D147+D148</f>
        <v>62469.7</v>
      </c>
      <c r="E146" s="139">
        <f>E147+E148</f>
        <v>29901.4</v>
      </c>
      <c r="F146" s="140">
        <f>F147+F148</f>
        <v>27618.94137</v>
      </c>
      <c r="G146" s="11">
        <f t="shared" si="20"/>
        <v>92.366716508257142</v>
      </c>
      <c r="H146" s="118"/>
      <c r="I146" s="97"/>
      <c r="J146" s="97"/>
      <c r="K146" s="97"/>
      <c r="L146" s="97"/>
      <c r="M146" s="97"/>
      <c r="N146" s="97"/>
    </row>
    <row r="147" spans="1:14" ht="49.5" customHeight="1" x14ac:dyDescent="0.2">
      <c r="A147" s="208"/>
      <c r="B147" s="212"/>
      <c r="C147" s="5" t="s">
        <v>16</v>
      </c>
      <c r="D147" s="140">
        <f>D152+D153</f>
        <v>20070.099999999999</v>
      </c>
      <c r="E147" s="140">
        <f>E152+E153</f>
        <v>8580.6</v>
      </c>
      <c r="F147" s="140">
        <f>F152+F153</f>
        <v>8580.6</v>
      </c>
      <c r="G147" s="11">
        <f t="shared" si="20"/>
        <v>100</v>
      </c>
      <c r="H147" s="118"/>
      <c r="I147" s="97"/>
      <c r="J147" s="97"/>
      <c r="K147" s="97"/>
      <c r="L147" s="97"/>
      <c r="M147" s="97"/>
      <c r="N147" s="97"/>
    </row>
    <row r="148" spans="1:14" ht="50.25" customHeight="1" x14ac:dyDescent="0.2">
      <c r="A148" s="208"/>
      <c r="B148" s="212"/>
      <c r="C148" s="5" t="s">
        <v>11</v>
      </c>
      <c r="D148" s="140">
        <f>D149+D150+D151</f>
        <v>42399.6</v>
      </c>
      <c r="E148" s="140">
        <f>E149+E150+E151</f>
        <v>21320.800000000003</v>
      </c>
      <c r="F148" s="140">
        <f>F149+F150+F151</f>
        <v>19038.341369999998</v>
      </c>
      <c r="G148" s="11">
        <f t="shared" si="20"/>
        <v>89.294685799782343</v>
      </c>
      <c r="H148" s="118"/>
      <c r="I148" s="97"/>
      <c r="J148" s="97"/>
      <c r="K148" s="97"/>
      <c r="L148" s="97"/>
      <c r="M148" s="97"/>
      <c r="N148" s="97"/>
    </row>
    <row r="149" spans="1:14" ht="128.25" customHeight="1" x14ac:dyDescent="0.2">
      <c r="A149" s="32">
        <f>A148+1</f>
        <v>1</v>
      </c>
      <c r="B149" s="106" t="s">
        <v>92</v>
      </c>
      <c r="C149" s="4" t="s">
        <v>11</v>
      </c>
      <c r="D149" s="113">
        <v>5636.7</v>
      </c>
      <c r="E149" s="113">
        <v>2952.26</v>
      </c>
      <c r="F149" s="113">
        <v>2495.828</v>
      </c>
      <c r="G149" s="33">
        <f t="shared" si="20"/>
        <v>84.539573072832326</v>
      </c>
      <c r="H149" s="118" t="s">
        <v>314</v>
      </c>
      <c r="I149" s="97">
        <v>31</v>
      </c>
      <c r="J149" s="97">
        <v>100</v>
      </c>
      <c r="K149" s="97">
        <v>100</v>
      </c>
      <c r="L149" s="97">
        <v>25.6</v>
      </c>
      <c r="M149" s="121">
        <f t="shared" ref="M149:M150" si="25">L149/K149*100</f>
        <v>25.6</v>
      </c>
      <c r="N149" s="97">
        <v>100</v>
      </c>
    </row>
    <row r="150" spans="1:14" ht="70.5" customHeight="1" x14ac:dyDescent="0.2">
      <c r="A150" s="247">
        <f>A149+1</f>
        <v>2</v>
      </c>
      <c r="B150" s="244" t="s">
        <v>98</v>
      </c>
      <c r="C150" s="4" t="s">
        <v>11</v>
      </c>
      <c r="D150" s="113">
        <v>22547</v>
      </c>
      <c r="E150" s="113">
        <v>11809.04</v>
      </c>
      <c r="F150" s="113">
        <f>9983.312+0.0014-0.00003</f>
        <v>9983.3133699999998</v>
      </c>
      <c r="G150" s="33">
        <f t="shared" si="20"/>
        <v>84.539584674114067</v>
      </c>
      <c r="H150" s="227" t="s">
        <v>315</v>
      </c>
      <c r="I150" s="215">
        <v>93</v>
      </c>
      <c r="J150" s="187">
        <v>98</v>
      </c>
      <c r="K150" s="215">
        <v>91</v>
      </c>
      <c r="L150" s="187">
        <v>98</v>
      </c>
      <c r="M150" s="185">
        <f t="shared" si="25"/>
        <v>107.69230769230769</v>
      </c>
      <c r="N150" s="215">
        <v>89</v>
      </c>
    </row>
    <row r="151" spans="1:14" ht="88.5" customHeight="1" x14ac:dyDescent="0.2">
      <c r="A151" s="247"/>
      <c r="B151" s="244"/>
      <c r="C151" s="4" t="s">
        <v>11</v>
      </c>
      <c r="D151" s="113">
        <v>14215.9</v>
      </c>
      <c r="E151" s="113">
        <v>6559.5</v>
      </c>
      <c r="F151" s="113">
        <v>6559.2</v>
      </c>
      <c r="G151" s="33">
        <f t="shared" si="20"/>
        <v>99.995426480676869</v>
      </c>
      <c r="H151" s="227"/>
      <c r="I151" s="215"/>
      <c r="J151" s="188"/>
      <c r="K151" s="215"/>
      <c r="L151" s="188"/>
      <c r="M151" s="186"/>
      <c r="N151" s="215"/>
    </row>
    <row r="152" spans="1:14" ht="97.5" customHeight="1" x14ac:dyDescent="0.2">
      <c r="A152" s="116">
        <f>A150+1</f>
        <v>3</v>
      </c>
      <c r="B152" s="106" t="s">
        <v>96</v>
      </c>
      <c r="C152" s="4" t="s">
        <v>16</v>
      </c>
      <c r="D152" s="113">
        <f>19786.4+86.6</f>
        <v>19873</v>
      </c>
      <c r="E152" s="113">
        <f>86.6+8430</f>
        <v>8516.6</v>
      </c>
      <c r="F152" s="113">
        <f>86.6+8430</f>
        <v>8516.6</v>
      </c>
      <c r="G152" s="33">
        <f t="shared" si="20"/>
        <v>100</v>
      </c>
      <c r="H152" s="37" t="s">
        <v>316</v>
      </c>
      <c r="I152" s="97">
        <v>100</v>
      </c>
      <c r="J152" s="97">
        <v>100</v>
      </c>
      <c r="K152" s="97">
        <v>100</v>
      </c>
      <c r="L152" s="97">
        <v>97.98</v>
      </c>
      <c r="M152" s="121">
        <f>L152/K152*100</f>
        <v>97.98</v>
      </c>
      <c r="N152" s="97">
        <v>100</v>
      </c>
    </row>
    <row r="153" spans="1:14" ht="51.75" customHeight="1" x14ac:dyDescent="0.2">
      <c r="A153" s="116">
        <f>A152+1</f>
        <v>4</v>
      </c>
      <c r="B153" s="106" t="s">
        <v>97</v>
      </c>
      <c r="C153" s="4" t="s">
        <v>16</v>
      </c>
      <c r="D153" s="113">
        <v>197.1</v>
      </c>
      <c r="E153" s="113">
        <v>64</v>
      </c>
      <c r="F153" s="113">
        <v>64</v>
      </c>
      <c r="G153" s="33">
        <f t="shared" si="20"/>
        <v>100</v>
      </c>
      <c r="H153" s="37" t="s">
        <v>317</v>
      </c>
      <c r="I153" s="97">
        <v>878</v>
      </c>
      <c r="J153" s="97">
        <v>878</v>
      </c>
      <c r="K153" s="97">
        <v>878</v>
      </c>
      <c r="L153" s="97">
        <v>326</v>
      </c>
      <c r="M153" s="121">
        <f>L153/K153*100</f>
        <v>37.129840546697039</v>
      </c>
      <c r="N153" s="97">
        <v>878</v>
      </c>
    </row>
    <row r="154" spans="1:14" ht="64.5" customHeight="1" x14ac:dyDescent="0.2">
      <c r="A154" s="120"/>
      <c r="B154" s="8" t="s">
        <v>157</v>
      </c>
      <c r="C154" s="5" t="s">
        <v>11</v>
      </c>
      <c r="D154" s="141">
        <f>SUM(D156:D188)</f>
        <v>250434.36000000002</v>
      </c>
      <c r="E154" s="141">
        <f>SUM(E156:E188)</f>
        <v>153159.22</v>
      </c>
      <c r="F154" s="149">
        <f>SUM(F156:F188)</f>
        <v>125922.63972000002</v>
      </c>
      <c r="G154" s="14">
        <f t="shared" si="20"/>
        <v>82.216819673017412</v>
      </c>
      <c r="H154" s="118"/>
      <c r="I154" s="97"/>
      <c r="J154" s="97"/>
      <c r="K154" s="97"/>
      <c r="L154" s="97"/>
      <c r="M154" s="119"/>
      <c r="N154" s="97"/>
    </row>
    <row r="155" spans="1:14" ht="31.5" customHeight="1" x14ac:dyDescent="0.2">
      <c r="A155" s="35"/>
      <c r="B155" s="36"/>
      <c r="C155" s="42" t="s">
        <v>53</v>
      </c>
      <c r="D155" s="55">
        <v>227474.3</v>
      </c>
      <c r="E155" s="55">
        <v>16478.02</v>
      </c>
      <c r="F155" s="55">
        <v>16478.02</v>
      </c>
      <c r="G155" s="14">
        <f t="shared" si="20"/>
        <v>100</v>
      </c>
      <c r="H155" s="118"/>
      <c r="I155" s="97"/>
      <c r="J155" s="97"/>
      <c r="K155" s="97"/>
      <c r="L155" s="97"/>
      <c r="M155" s="119"/>
      <c r="N155" s="97"/>
    </row>
    <row r="156" spans="1:14" ht="129.75" customHeight="1" x14ac:dyDescent="0.2">
      <c r="A156" s="240">
        <v>1</v>
      </c>
      <c r="B156" s="209" t="s">
        <v>33</v>
      </c>
      <c r="C156" s="220" t="s">
        <v>11</v>
      </c>
      <c r="D156" s="243">
        <v>9618.73</v>
      </c>
      <c r="E156" s="198">
        <v>5919.384</v>
      </c>
      <c r="F156" s="231">
        <v>4960.7510000000002</v>
      </c>
      <c r="G156" s="237">
        <f t="shared" si="20"/>
        <v>83.805189864350751</v>
      </c>
      <c r="H156" s="118" t="s">
        <v>87</v>
      </c>
      <c r="I156" s="97">
        <v>980</v>
      </c>
      <c r="J156" s="97">
        <v>980</v>
      </c>
      <c r="K156" s="97">
        <v>500</v>
      </c>
      <c r="L156" s="97">
        <v>243</v>
      </c>
      <c r="M156" s="52">
        <f>L156/K156*100</f>
        <v>48.6</v>
      </c>
      <c r="N156" s="97">
        <v>510</v>
      </c>
    </row>
    <row r="157" spans="1:14" ht="239.25" customHeight="1" x14ac:dyDescent="0.2">
      <c r="A157" s="241"/>
      <c r="B157" s="211"/>
      <c r="C157" s="221"/>
      <c r="D157" s="243"/>
      <c r="E157" s="200"/>
      <c r="F157" s="232"/>
      <c r="G157" s="239" t="e">
        <f t="shared" si="20"/>
        <v>#DIV/0!</v>
      </c>
      <c r="H157" s="118" t="s">
        <v>85</v>
      </c>
      <c r="I157" s="97">
        <v>100</v>
      </c>
      <c r="J157" s="97">
        <v>100</v>
      </c>
      <c r="K157" s="97">
        <v>100</v>
      </c>
      <c r="L157" s="97">
        <v>100</v>
      </c>
      <c r="M157" s="97">
        <f>L157/K157*100</f>
        <v>100</v>
      </c>
      <c r="N157" s="97">
        <v>100</v>
      </c>
    </row>
    <row r="158" spans="1:14" ht="112.5" customHeight="1" x14ac:dyDescent="0.2">
      <c r="A158" s="240">
        <v>2</v>
      </c>
      <c r="B158" s="209" t="s">
        <v>34</v>
      </c>
      <c r="C158" s="220" t="s">
        <v>11</v>
      </c>
      <c r="D158" s="243">
        <v>9618.73</v>
      </c>
      <c r="E158" s="198">
        <v>5919.384</v>
      </c>
      <c r="F158" s="231">
        <f>4960.751-0.0003+0.00002</f>
        <v>4960.7507200000009</v>
      </c>
      <c r="G158" s="237">
        <f t="shared" si="20"/>
        <v>83.805185134128834</v>
      </c>
      <c r="H158" s="118" t="s">
        <v>75</v>
      </c>
      <c r="I158" s="97">
        <v>60</v>
      </c>
      <c r="J158" s="97">
        <v>60</v>
      </c>
      <c r="K158" s="97">
        <v>60.2</v>
      </c>
      <c r="L158" s="97"/>
      <c r="M158" s="52"/>
      <c r="N158" s="97">
        <v>60.4</v>
      </c>
    </row>
    <row r="159" spans="1:14" ht="113.25" customHeight="1" x14ac:dyDescent="0.2">
      <c r="A159" s="245"/>
      <c r="B159" s="210"/>
      <c r="C159" s="225"/>
      <c r="D159" s="243"/>
      <c r="E159" s="199"/>
      <c r="F159" s="242"/>
      <c r="G159" s="238" t="e">
        <f t="shared" si="20"/>
        <v>#DIV/0!</v>
      </c>
      <c r="H159" s="118" t="s">
        <v>76</v>
      </c>
      <c r="I159" s="97">
        <v>7.5</v>
      </c>
      <c r="J159" s="97">
        <v>7.5</v>
      </c>
      <c r="K159" s="97">
        <v>7.3</v>
      </c>
      <c r="L159" s="97"/>
      <c r="M159" s="52"/>
      <c r="N159" s="97">
        <v>7.2</v>
      </c>
    </row>
    <row r="160" spans="1:14" ht="63.75" customHeight="1" x14ac:dyDescent="0.2">
      <c r="A160" s="245"/>
      <c r="B160" s="210"/>
      <c r="C160" s="225"/>
      <c r="D160" s="243"/>
      <c r="E160" s="199">
        <f t="shared" ref="E160" si="26">D160*27.066%</f>
        <v>0</v>
      </c>
      <c r="F160" s="242">
        <f t="shared" ref="F160" si="27">E160*71.366%+0.11</f>
        <v>0.11</v>
      </c>
      <c r="G160" s="238" t="e">
        <f t="shared" si="20"/>
        <v>#DIV/0!</v>
      </c>
      <c r="H160" s="118" t="s">
        <v>77</v>
      </c>
      <c r="I160" s="97">
        <v>11.75</v>
      </c>
      <c r="J160" s="97">
        <v>11.75</v>
      </c>
      <c r="K160" s="97">
        <v>11.6</v>
      </c>
      <c r="L160" s="97"/>
      <c r="M160" s="52"/>
      <c r="N160" s="97">
        <v>11.6</v>
      </c>
    </row>
    <row r="161" spans="1:15" ht="33.75" customHeight="1" x14ac:dyDescent="0.2">
      <c r="A161" s="241"/>
      <c r="B161" s="211"/>
      <c r="C161" s="221"/>
      <c r="D161" s="243"/>
      <c r="E161" s="200"/>
      <c r="F161" s="232"/>
      <c r="G161" s="239" t="e">
        <f t="shared" si="20"/>
        <v>#DIV/0!</v>
      </c>
      <c r="H161" s="118" t="s">
        <v>78</v>
      </c>
      <c r="I161" s="97">
        <v>44</v>
      </c>
      <c r="J161" s="97">
        <v>44</v>
      </c>
      <c r="K161" s="97">
        <v>44</v>
      </c>
      <c r="L161" s="97"/>
      <c r="M161" s="52"/>
      <c r="N161" s="97">
        <v>44</v>
      </c>
    </row>
    <row r="162" spans="1:15" ht="98.25" customHeight="1" x14ac:dyDescent="0.2">
      <c r="A162" s="240">
        <v>3</v>
      </c>
      <c r="B162" s="234" t="s">
        <v>71</v>
      </c>
      <c r="C162" s="220" t="s">
        <v>11</v>
      </c>
      <c r="D162" s="243">
        <v>9248.7790000000005</v>
      </c>
      <c r="E162" s="198">
        <f>5691.716+0.002</f>
        <v>5691.7180000000008</v>
      </c>
      <c r="F162" s="231">
        <v>4769.9530000000004</v>
      </c>
      <c r="G162" s="237">
        <f t="shared" si="20"/>
        <v>83.805153382511222</v>
      </c>
      <c r="H162" s="118" t="s">
        <v>144</v>
      </c>
      <c r="I162" s="97">
        <v>98</v>
      </c>
      <c r="J162" s="97">
        <v>98</v>
      </c>
      <c r="K162" s="97">
        <v>99</v>
      </c>
      <c r="L162" s="97">
        <v>99</v>
      </c>
      <c r="M162" s="52">
        <f t="shared" ref="M162:M168" si="28">L162/K162*100</f>
        <v>100</v>
      </c>
      <c r="N162" s="97">
        <v>100</v>
      </c>
    </row>
    <row r="163" spans="1:15" ht="65.25" customHeight="1" x14ac:dyDescent="0.2">
      <c r="A163" s="245"/>
      <c r="B163" s="235"/>
      <c r="C163" s="225"/>
      <c r="D163" s="243"/>
      <c r="E163" s="199"/>
      <c r="F163" s="242"/>
      <c r="G163" s="238" t="e">
        <f t="shared" si="20"/>
        <v>#DIV/0!</v>
      </c>
      <c r="H163" s="118" t="s">
        <v>79</v>
      </c>
      <c r="I163" s="97">
        <v>99.5</v>
      </c>
      <c r="J163" s="97">
        <v>113.3</v>
      </c>
      <c r="K163" s="97">
        <v>100</v>
      </c>
      <c r="L163" s="97">
        <v>28.9</v>
      </c>
      <c r="M163" s="52">
        <f t="shared" si="28"/>
        <v>28.9</v>
      </c>
      <c r="N163" s="97">
        <v>100</v>
      </c>
    </row>
    <row r="164" spans="1:15" ht="83.25" customHeight="1" x14ac:dyDescent="0.2">
      <c r="A164" s="245"/>
      <c r="B164" s="235"/>
      <c r="C164" s="225"/>
      <c r="D164" s="243"/>
      <c r="E164" s="199">
        <f t="shared" ref="E164" si="29">D164*27.066%</f>
        <v>0</v>
      </c>
      <c r="F164" s="242">
        <f t="shared" ref="F164" si="30">E164*71.366%</f>
        <v>0</v>
      </c>
      <c r="G164" s="238" t="e">
        <f t="shared" si="20"/>
        <v>#DIV/0!</v>
      </c>
      <c r="H164" s="118" t="s">
        <v>80</v>
      </c>
      <c r="I164" s="97">
        <v>99</v>
      </c>
      <c r="J164" s="97">
        <v>110.7</v>
      </c>
      <c r="K164" s="97">
        <v>99.5</v>
      </c>
      <c r="L164" s="97">
        <v>70.2</v>
      </c>
      <c r="M164" s="52">
        <f t="shared" si="28"/>
        <v>70.552763819095475</v>
      </c>
      <c r="N164" s="97">
        <v>100</v>
      </c>
    </row>
    <row r="165" spans="1:15" ht="97.5" customHeight="1" x14ac:dyDescent="0.2">
      <c r="A165" s="241"/>
      <c r="B165" s="236"/>
      <c r="C165" s="221"/>
      <c r="D165" s="243"/>
      <c r="E165" s="200"/>
      <c r="F165" s="232"/>
      <c r="G165" s="239" t="e">
        <f t="shared" ref="G165:G196" si="31">F165/E165*100</f>
        <v>#DIV/0!</v>
      </c>
      <c r="H165" s="118" t="s">
        <v>81</v>
      </c>
      <c r="I165" s="97">
        <v>98</v>
      </c>
      <c r="J165" s="97">
        <v>98</v>
      </c>
      <c r="K165" s="97">
        <v>99</v>
      </c>
      <c r="L165" s="97">
        <v>99</v>
      </c>
      <c r="M165" s="52">
        <f t="shared" si="28"/>
        <v>100</v>
      </c>
      <c r="N165" s="97">
        <v>99</v>
      </c>
    </row>
    <row r="166" spans="1:15" ht="128.25" customHeight="1" x14ac:dyDescent="0.2">
      <c r="A166" s="240">
        <v>4</v>
      </c>
      <c r="B166" s="21" t="s">
        <v>35</v>
      </c>
      <c r="C166" s="24" t="s">
        <v>11</v>
      </c>
      <c r="D166" s="243">
        <v>7029.0720000000001</v>
      </c>
      <c r="E166" s="233">
        <v>4325.7039999999997</v>
      </c>
      <c r="F166" s="246">
        <v>3625.1640000000002</v>
      </c>
      <c r="G166" s="107">
        <f t="shared" si="31"/>
        <v>83.805179457494091</v>
      </c>
      <c r="H166" s="118" t="s">
        <v>82</v>
      </c>
      <c r="I166" s="95">
        <v>95</v>
      </c>
      <c r="J166" s="97">
        <v>95</v>
      </c>
      <c r="K166" s="95">
        <v>95</v>
      </c>
      <c r="L166" s="97">
        <v>95</v>
      </c>
      <c r="M166" s="52">
        <f t="shared" si="28"/>
        <v>100</v>
      </c>
      <c r="N166" s="95">
        <v>96</v>
      </c>
    </row>
    <row r="167" spans="1:15" ht="240" customHeight="1" x14ac:dyDescent="0.2">
      <c r="A167" s="245"/>
      <c r="B167" s="28"/>
      <c r="C167" s="26"/>
      <c r="D167" s="243"/>
      <c r="E167" s="233"/>
      <c r="F167" s="246"/>
      <c r="G167" s="15"/>
      <c r="H167" s="118" t="s">
        <v>120</v>
      </c>
      <c r="I167" s="97">
        <v>100</v>
      </c>
      <c r="J167" s="97">
        <v>100</v>
      </c>
      <c r="K167" s="97">
        <v>100</v>
      </c>
      <c r="L167" s="97">
        <v>100</v>
      </c>
      <c r="M167" s="52">
        <f t="shared" si="28"/>
        <v>100</v>
      </c>
      <c r="N167" s="97">
        <v>100</v>
      </c>
    </row>
    <row r="168" spans="1:15" ht="96.75" customHeight="1" x14ac:dyDescent="0.2">
      <c r="A168" s="241"/>
      <c r="B168" s="22"/>
      <c r="C168" s="27"/>
      <c r="D168" s="243"/>
      <c r="E168" s="58"/>
      <c r="F168" s="164"/>
      <c r="G168" s="18"/>
      <c r="H168" s="118" t="s">
        <v>318</v>
      </c>
      <c r="I168" s="117">
        <v>1</v>
      </c>
      <c r="J168" s="117">
        <v>1</v>
      </c>
      <c r="K168" s="117">
        <v>1</v>
      </c>
      <c r="L168" s="97">
        <v>1</v>
      </c>
      <c r="M168" s="52">
        <f t="shared" si="28"/>
        <v>100</v>
      </c>
      <c r="N168" s="117">
        <v>1</v>
      </c>
    </row>
    <row r="169" spans="1:15" ht="95.25" customHeight="1" x14ac:dyDescent="0.2">
      <c r="A169" s="240">
        <v>5</v>
      </c>
      <c r="B169" s="209" t="s">
        <v>36</v>
      </c>
      <c r="C169" s="220" t="s">
        <v>11</v>
      </c>
      <c r="D169" s="60">
        <v>83608.964000000007</v>
      </c>
      <c r="E169" s="108">
        <v>51453.110999999997</v>
      </c>
      <c r="F169" s="165">
        <f>43120.372-0.111</f>
        <v>43120.261000000006</v>
      </c>
      <c r="G169" s="107">
        <f t="shared" si="31"/>
        <v>83.804963707636659</v>
      </c>
      <c r="H169" s="118" t="s">
        <v>86</v>
      </c>
      <c r="I169" s="117" t="s">
        <v>197</v>
      </c>
      <c r="J169" s="97">
        <v>98.6</v>
      </c>
      <c r="K169" s="117">
        <v>96</v>
      </c>
      <c r="L169" s="97">
        <v>97.5</v>
      </c>
      <c r="M169" s="52">
        <f t="shared" ref="M169:M178" si="32">L169/K169*100</f>
        <v>101.5625</v>
      </c>
      <c r="N169" s="117" t="s">
        <v>197</v>
      </c>
    </row>
    <row r="170" spans="1:15" ht="54.75" customHeight="1" x14ac:dyDescent="0.2">
      <c r="A170" s="245"/>
      <c r="B170" s="210"/>
      <c r="C170" s="225"/>
      <c r="D170" s="60"/>
      <c r="E170" s="109"/>
      <c r="F170" s="166"/>
      <c r="G170" s="15"/>
      <c r="H170" s="118" t="s">
        <v>130</v>
      </c>
      <c r="I170" s="43" t="s">
        <v>50</v>
      </c>
      <c r="J170" s="97">
        <v>74.8</v>
      </c>
      <c r="K170" s="43" t="s">
        <v>50</v>
      </c>
      <c r="L170" s="97">
        <v>65.8</v>
      </c>
      <c r="M170" s="52">
        <f t="shared" si="32"/>
        <v>94</v>
      </c>
      <c r="N170" s="117">
        <v>70</v>
      </c>
    </row>
    <row r="171" spans="1:15" ht="81" customHeight="1" x14ac:dyDescent="0.2">
      <c r="A171" s="112"/>
      <c r="B171" s="101"/>
      <c r="C171" s="115"/>
      <c r="D171" s="60"/>
      <c r="E171" s="109"/>
      <c r="F171" s="166"/>
      <c r="G171" s="15"/>
      <c r="H171" s="118" t="s">
        <v>304</v>
      </c>
      <c r="I171" s="43" t="s">
        <v>159</v>
      </c>
      <c r="J171" s="43" t="s">
        <v>159</v>
      </c>
      <c r="K171" s="43" t="s">
        <v>159</v>
      </c>
      <c r="L171" s="43"/>
      <c r="M171" s="52"/>
      <c r="N171" s="43" t="s">
        <v>159</v>
      </c>
    </row>
    <row r="172" spans="1:15" ht="97.5" customHeight="1" x14ac:dyDescent="0.2">
      <c r="A172" s="112"/>
      <c r="B172" s="101"/>
      <c r="C172" s="115"/>
      <c r="D172" s="60"/>
      <c r="E172" s="109"/>
      <c r="F172" s="167"/>
      <c r="G172" s="114"/>
      <c r="H172" s="118" t="s">
        <v>72</v>
      </c>
      <c r="I172" s="97" t="s">
        <v>203</v>
      </c>
      <c r="J172" s="97">
        <v>91.2</v>
      </c>
      <c r="K172" s="97" t="s">
        <v>203</v>
      </c>
      <c r="L172" s="97">
        <v>70.11</v>
      </c>
      <c r="M172" s="52">
        <f>L172/O172*100</f>
        <v>140.22</v>
      </c>
      <c r="N172" s="97" t="s">
        <v>203</v>
      </c>
      <c r="O172" s="133">
        <v>50</v>
      </c>
    </row>
    <row r="173" spans="1:15" ht="141.75" x14ac:dyDescent="0.2">
      <c r="A173" s="112"/>
      <c r="B173" s="101"/>
      <c r="C173" s="115"/>
      <c r="D173" s="60"/>
      <c r="E173" s="109"/>
      <c r="F173" s="167"/>
      <c r="G173" s="114"/>
      <c r="H173" s="118" t="s">
        <v>150</v>
      </c>
      <c r="I173" s="43" t="s">
        <v>151</v>
      </c>
      <c r="J173" s="97">
        <v>96</v>
      </c>
      <c r="K173" s="43" t="s">
        <v>151</v>
      </c>
      <c r="L173" s="97">
        <v>95</v>
      </c>
      <c r="M173" s="52">
        <f t="shared" si="32"/>
        <v>111.76470588235294</v>
      </c>
      <c r="N173" s="117">
        <v>85</v>
      </c>
    </row>
    <row r="174" spans="1:15" ht="67.5" customHeight="1" x14ac:dyDescent="0.2">
      <c r="A174" s="112"/>
      <c r="B174" s="101"/>
      <c r="C174" s="115"/>
      <c r="D174" s="60"/>
      <c r="E174" s="109"/>
      <c r="F174" s="167"/>
      <c r="G174" s="114"/>
      <c r="H174" s="118" t="s">
        <v>152</v>
      </c>
      <c r="I174" s="97" t="s">
        <v>202</v>
      </c>
      <c r="J174" s="97">
        <v>21.9</v>
      </c>
      <c r="K174" s="97" t="s">
        <v>202</v>
      </c>
      <c r="L174" s="97">
        <v>31.2</v>
      </c>
      <c r="M174" s="52">
        <f>L174/O174*100</f>
        <v>312</v>
      </c>
      <c r="N174" s="97" t="s">
        <v>202</v>
      </c>
      <c r="O174" s="133">
        <v>10</v>
      </c>
    </row>
    <row r="175" spans="1:15" ht="81.75" customHeight="1" x14ac:dyDescent="0.2">
      <c r="A175" s="174"/>
      <c r="B175" s="172"/>
      <c r="C175" s="176"/>
      <c r="D175" s="60"/>
      <c r="E175" s="177"/>
      <c r="F175" s="173"/>
      <c r="G175" s="175"/>
      <c r="H175" s="179" t="s">
        <v>306</v>
      </c>
      <c r="I175" s="178" t="s">
        <v>25</v>
      </c>
      <c r="J175" s="171" t="s">
        <v>25</v>
      </c>
      <c r="K175" s="178">
        <v>5687</v>
      </c>
      <c r="L175" s="171"/>
      <c r="M175" s="52"/>
      <c r="N175" s="178">
        <v>5118</v>
      </c>
    </row>
    <row r="176" spans="1:15" ht="102.75" customHeight="1" x14ac:dyDescent="0.2">
      <c r="A176" s="112"/>
      <c r="B176" s="101"/>
      <c r="C176" s="115"/>
      <c r="D176" s="61"/>
      <c r="E176" s="109"/>
      <c r="F176" s="167"/>
      <c r="G176" s="114"/>
      <c r="H176" s="118" t="s">
        <v>73</v>
      </c>
      <c r="I176" s="43" t="s">
        <v>74</v>
      </c>
      <c r="J176" s="97">
        <v>0</v>
      </c>
      <c r="K176" s="43" t="s">
        <v>74</v>
      </c>
      <c r="L176" s="97">
        <v>0</v>
      </c>
      <c r="M176" s="52">
        <v>100</v>
      </c>
      <c r="N176" s="117">
        <v>0</v>
      </c>
    </row>
    <row r="177" spans="1:14" ht="53.25" customHeight="1" x14ac:dyDescent="0.2">
      <c r="A177" s="240">
        <v>6</v>
      </c>
      <c r="B177" s="209" t="s">
        <v>37</v>
      </c>
      <c r="C177" s="220" t="s">
        <v>11</v>
      </c>
      <c r="D177" s="60">
        <v>82476.531000000003</v>
      </c>
      <c r="E177" s="198">
        <v>49797.66</v>
      </c>
      <c r="F177" s="231">
        <v>39300.300000000003</v>
      </c>
      <c r="G177" s="237">
        <f t="shared" si="31"/>
        <v>78.919973348145277</v>
      </c>
      <c r="H177" s="118" t="s">
        <v>38</v>
      </c>
      <c r="I177" s="117">
        <v>35150</v>
      </c>
      <c r="J177" s="97">
        <v>35150</v>
      </c>
      <c r="K177" s="117">
        <v>35160</v>
      </c>
      <c r="L177" s="97">
        <v>17315</v>
      </c>
      <c r="M177" s="52">
        <f t="shared" si="32"/>
        <v>49.246302616609782</v>
      </c>
      <c r="N177" s="117">
        <v>35170</v>
      </c>
    </row>
    <row r="178" spans="1:14" ht="80.25" customHeight="1" x14ac:dyDescent="0.2">
      <c r="A178" s="241"/>
      <c r="B178" s="211"/>
      <c r="C178" s="221"/>
      <c r="D178" s="60"/>
      <c r="E178" s="200"/>
      <c r="F178" s="232"/>
      <c r="G178" s="239" t="e">
        <f t="shared" si="31"/>
        <v>#DIV/0!</v>
      </c>
      <c r="H178" s="118" t="s">
        <v>39</v>
      </c>
      <c r="I178" s="117">
        <v>64450</v>
      </c>
      <c r="J178" s="117">
        <v>64450</v>
      </c>
      <c r="K178" s="117">
        <v>64460</v>
      </c>
      <c r="L178" s="117">
        <v>31862</v>
      </c>
      <c r="M178" s="52">
        <f t="shared" si="32"/>
        <v>49.429103319888299</v>
      </c>
      <c r="N178" s="117">
        <v>64470</v>
      </c>
    </row>
    <row r="179" spans="1:14" ht="114.75" customHeight="1" x14ac:dyDescent="0.2">
      <c r="A179" s="105">
        <v>7</v>
      </c>
      <c r="B179" s="229" t="s">
        <v>19</v>
      </c>
      <c r="C179" s="24" t="s">
        <v>11</v>
      </c>
      <c r="D179" s="243">
        <v>39214.824000000001</v>
      </c>
      <c r="E179" s="108">
        <v>24132.875</v>
      </c>
      <c r="F179" s="165">
        <v>20224.598999999998</v>
      </c>
      <c r="G179" s="122">
        <f t="shared" si="31"/>
        <v>83.80517862045032</v>
      </c>
      <c r="H179" s="37" t="s">
        <v>121</v>
      </c>
      <c r="I179" s="97">
        <v>90</v>
      </c>
      <c r="J179" s="97">
        <v>90</v>
      </c>
      <c r="K179" s="97">
        <v>90</v>
      </c>
      <c r="L179" s="97"/>
      <c r="M179" s="97"/>
      <c r="N179" s="97">
        <v>90</v>
      </c>
    </row>
    <row r="180" spans="1:14" ht="212.25" customHeight="1" x14ac:dyDescent="0.2">
      <c r="A180" s="16"/>
      <c r="B180" s="230"/>
      <c r="C180" s="26"/>
      <c r="D180" s="243"/>
      <c r="E180" s="62"/>
      <c r="F180" s="166"/>
      <c r="G180" s="19"/>
      <c r="H180" s="44" t="s">
        <v>294</v>
      </c>
      <c r="I180" s="117">
        <v>100</v>
      </c>
      <c r="J180" s="117">
        <v>100</v>
      </c>
      <c r="K180" s="117">
        <v>100</v>
      </c>
      <c r="L180" s="117">
        <v>100</v>
      </c>
      <c r="M180" s="117">
        <f>L180/K180*100</f>
        <v>100</v>
      </c>
      <c r="N180" s="117">
        <v>100</v>
      </c>
    </row>
    <row r="181" spans="1:14" ht="254.25" customHeight="1" x14ac:dyDescent="0.2">
      <c r="A181" s="16"/>
      <c r="B181" s="25"/>
      <c r="C181" s="26"/>
      <c r="D181" s="243"/>
      <c r="E181" s="62"/>
      <c r="F181" s="168"/>
      <c r="G181" s="19"/>
      <c r="H181" s="45" t="s">
        <v>293</v>
      </c>
      <c r="I181" s="117">
        <v>100</v>
      </c>
      <c r="J181" s="117">
        <v>100</v>
      </c>
      <c r="K181" s="117">
        <v>100</v>
      </c>
      <c r="L181" s="117">
        <v>100</v>
      </c>
      <c r="M181" s="117">
        <f>L181/K181*100</f>
        <v>100</v>
      </c>
      <c r="N181" s="117">
        <v>100</v>
      </c>
    </row>
    <row r="182" spans="1:14" ht="303" customHeight="1" x14ac:dyDescent="0.2">
      <c r="A182" s="16"/>
      <c r="B182" s="25"/>
      <c r="C182" s="26"/>
      <c r="D182" s="243"/>
      <c r="E182" s="62"/>
      <c r="F182" s="168"/>
      <c r="G182" s="19"/>
      <c r="H182" s="45" t="s">
        <v>292</v>
      </c>
      <c r="I182" s="117">
        <v>100</v>
      </c>
      <c r="J182" s="117">
        <v>100</v>
      </c>
      <c r="K182" s="117">
        <v>100</v>
      </c>
      <c r="L182" s="117">
        <v>100</v>
      </c>
      <c r="M182" s="117">
        <f>L182/K182*100</f>
        <v>100</v>
      </c>
      <c r="N182" s="117">
        <v>100</v>
      </c>
    </row>
    <row r="183" spans="1:14" ht="79.5" customHeight="1" x14ac:dyDescent="0.2">
      <c r="A183" s="16"/>
      <c r="B183" s="25"/>
      <c r="C183" s="26"/>
      <c r="D183" s="243"/>
      <c r="E183" s="62"/>
      <c r="F183" s="168"/>
      <c r="G183" s="168"/>
      <c r="H183" s="22" t="s">
        <v>291</v>
      </c>
      <c r="I183" s="117">
        <v>100</v>
      </c>
      <c r="J183" s="117">
        <v>100</v>
      </c>
      <c r="K183" s="117">
        <v>100</v>
      </c>
      <c r="L183" s="117">
        <v>100</v>
      </c>
      <c r="M183" s="117">
        <f>L183/K183*100</f>
        <v>100</v>
      </c>
      <c r="N183" s="117">
        <v>100</v>
      </c>
    </row>
    <row r="184" spans="1:14" ht="69" customHeight="1" x14ac:dyDescent="0.2">
      <c r="A184" s="16"/>
      <c r="B184" s="25"/>
      <c r="C184" s="26"/>
      <c r="D184" s="243"/>
      <c r="E184" s="62"/>
      <c r="F184" s="168"/>
      <c r="G184" s="168"/>
      <c r="H184" s="118" t="s">
        <v>129</v>
      </c>
      <c r="I184" s="97">
        <v>100</v>
      </c>
      <c r="J184" s="97">
        <v>100</v>
      </c>
      <c r="K184" s="97">
        <v>100</v>
      </c>
      <c r="L184" s="97"/>
      <c r="M184" s="97"/>
      <c r="N184" s="97">
        <v>100</v>
      </c>
    </row>
    <row r="185" spans="1:14" ht="114" customHeight="1" x14ac:dyDescent="0.2">
      <c r="A185" s="16"/>
      <c r="B185" s="25"/>
      <c r="C185" s="26"/>
      <c r="D185" s="243"/>
      <c r="E185" s="62"/>
      <c r="F185" s="168"/>
      <c r="G185" s="19"/>
      <c r="H185" s="118" t="s">
        <v>122</v>
      </c>
      <c r="I185" s="97">
        <v>8</v>
      </c>
      <c r="J185" s="97">
        <v>17.260000000000002</v>
      </c>
      <c r="K185" s="97" t="s">
        <v>201</v>
      </c>
      <c r="L185" s="97"/>
      <c r="M185" s="52"/>
      <c r="N185" s="97" t="s">
        <v>201</v>
      </c>
    </row>
    <row r="186" spans="1:14" ht="113.25" customHeight="1" x14ac:dyDescent="0.2">
      <c r="A186" s="16"/>
      <c r="B186" s="25"/>
      <c r="C186" s="26"/>
      <c r="D186" s="243"/>
      <c r="E186" s="62"/>
      <c r="F186" s="168"/>
      <c r="G186" s="19"/>
      <c r="H186" s="118" t="s">
        <v>158</v>
      </c>
      <c r="I186" s="97">
        <v>15</v>
      </c>
      <c r="J186" s="97">
        <v>36.5</v>
      </c>
      <c r="K186" s="97" t="s">
        <v>200</v>
      </c>
      <c r="L186" s="97"/>
      <c r="M186" s="52"/>
      <c r="N186" s="97" t="s">
        <v>200</v>
      </c>
    </row>
    <row r="187" spans="1:14" ht="94.5" customHeight="1" x14ac:dyDescent="0.2">
      <c r="A187" s="17"/>
      <c r="B187" s="23"/>
      <c r="C187" s="27"/>
      <c r="D187" s="243"/>
      <c r="E187" s="59"/>
      <c r="F187" s="164"/>
      <c r="G187" s="20"/>
      <c r="H187" s="118" t="s">
        <v>204</v>
      </c>
      <c r="I187" s="97">
        <v>100</v>
      </c>
      <c r="J187" s="97">
        <v>100</v>
      </c>
      <c r="K187" s="97">
        <v>100</v>
      </c>
      <c r="L187" s="97"/>
      <c r="M187" s="97"/>
      <c r="N187" s="97">
        <v>100</v>
      </c>
    </row>
    <row r="188" spans="1:14" ht="111.75" customHeight="1" x14ac:dyDescent="0.2">
      <c r="A188" s="116">
        <f>A179+1</f>
        <v>8</v>
      </c>
      <c r="B188" s="38" t="s">
        <v>20</v>
      </c>
      <c r="C188" s="4" t="s">
        <v>11</v>
      </c>
      <c r="D188" s="60">
        <v>9618.73</v>
      </c>
      <c r="E188" s="53">
        <v>5919.384</v>
      </c>
      <c r="F188" s="74">
        <v>4960.7510000000002</v>
      </c>
      <c r="G188" s="33">
        <f t="shared" si="31"/>
        <v>83.805189864350751</v>
      </c>
      <c r="H188" s="37" t="s">
        <v>308</v>
      </c>
      <c r="I188" s="57">
        <v>167.01</v>
      </c>
      <c r="J188" s="57">
        <v>261.10000000000002</v>
      </c>
      <c r="K188" s="57">
        <v>161.49</v>
      </c>
      <c r="L188" s="57">
        <f>F193/3898.7</f>
        <v>61.939613491676717</v>
      </c>
      <c r="M188" s="57">
        <f t="shared" ref="M188:M189" si="33">L188/K188*100</f>
        <v>38.355076779786188</v>
      </c>
      <c r="N188" s="57">
        <v>164.8</v>
      </c>
    </row>
    <row r="189" spans="1:14" ht="98.25" customHeight="1" x14ac:dyDescent="0.2">
      <c r="A189" s="116">
        <v>9</v>
      </c>
      <c r="B189" s="38" t="s">
        <v>95</v>
      </c>
      <c r="C189" s="4" t="s">
        <v>53</v>
      </c>
      <c r="D189" s="53">
        <v>227474.3</v>
      </c>
      <c r="E189" s="53">
        <v>16478.02</v>
      </c>
      <c r="F189" s="53">
        <v>16478.02</v>
      </c>
      <c r="G189" s="33">
        <f t="shared" si="31"/>
        <v>100</v>
      </c>
      <c r="H189" s="22" t="s">
        <v>277</v>
      </c>
      <c r="I189" s="119">
        <v>45</v>
      </c>
      <c r="J189" s="119">
        <v>45</v>
      </c>
      <c r="K189" s="119">
        <v>45</v>
      </c>
      <c r="L189" s="119">
        <v>45</v>
      </c>
      <c r="M189" s="63">
        <f t="shared" si="33"/>
        <v>100</v>
      </c>
      <c r="N189" s="119">
        <v>45</v>
      </c>
    </row>
    <row r="190" spans="1:14" ht="110.25" customHeight="1" x14ac:dyDescent="0.2">
      <c r="A190" s="169"/>
      <c r="B190" s="170" t="s">
        <v>190</v>
      </c>
      <c r="C190" s="4"/>
      <c r="D190" s="141">
        <f>SUM(D191:D192)</f>
        <v>31796.21</v>
      </c>
      <c r="E190" s="141">
        <f t="shared" ref="E190:F190" si="34">SUM(E191:E192)</f>
        <v>31796.21</v>
      </c>
      <c r="F190" s="141">
        <f t="shared" si="34"/>
        <v>5899.3629600000004</v>
      </c>
      <c r="G190" s="11">
        <f t="shared" si="31"/>
        <v>18.553667119446001</v>
      </c>
      <c r="H190" s="22"/>
      <c r="I190" s="119"/>
      <c r="J190" s="119"/>
      <c r="K190" s="119"/>
      <c r="L190" s="119"/>
      <c r="M190" s="63"/>
      <c r="N190" s="119"/>
    </row>
    <row r="191" spans="1:14" ht="142.5" customHeight="1" x14ac:dyDescent="0.2">
      <c r="A191" s="116">
        <v>1</v>
      </c>
      <c r="B191" s="38" t="s">
        <v>191</v>
      </c>
      <c r="C191" s="4" t="s">
        <v>193</v>
      </c>
      <c r="D191" s="53">
        <v>19763.36</v>
      </c>
      <c r="E191" s="53">
        <v>19763.36</v>
      </c>
      <c r="F191" s="53">
        <v>5899.3629600000004</v>
      </c>
      <c r="G191" s="33">
        <f t="shared" si="31"/>
        <v>29.849999999999998</v>
      </c>
      <c r="H191" s="22" t="s">
        <v>195</v>
      </c>
      <c r="I191" s="119" t="s">
        <v>25</v>
      </c>
      <c r="J191" s="119" t="s">
        <v>25</v>
      </c>
      <c r="K191" s="119">
        <v>1</v>
      </c>
      <c r="L191" s="119"/>
      <c r="M191" s="63"/>
      <c r="N191" s="119" t="s">
        <v>25</v>
      </c>
    </row>
    <row r="192" spans="1:14" ht="141.75" customHeight="1" x14ac:dyDescent="0.2">
      <c r="A192" s="116">
        <v>2</v>
      </c>
      <c r="B192" s="38" t="s">
        <v>192</v>
      </c>
      <c r="C192" s="4" t="s">
        <v>194</v>
      </c>
      <c r="D192" s="53">
        <v>12032.85</v>
      </c>
      <c r="E192" s="53">
        <v>12032.85</v>
      </c>
      <c r="F192" s="53">
        <v>0</v>
      </c>
      <c r="G192" s="33">
        <v>0</v>
      </c>
      <c r="H192" s="22" t="s">
        <v>196</v>
      </c>
      <c r="I192" s="119" t="s">
        <v>25</v>
      </c>
      <c r="J192" s="119" t="s">
        <v>25</v>
      </c>
      <c r="K192" s="119">
        <v>1</v>
      </c>
      <c r="L192" s="119"/>
      <c r="M192" s="63"/>
      <c r="N192" s="119" t="s">
        <v>25</v>
      </c>
    </row>
    <row r="193" spans="1:15" ht="28.5" customHeight="1" x14ac:dyDescent="0.2">
      <c r="A193" s="69" t="s">
        <v>23</v>
      </c>
      <c r="B193" s="46"/>
      <c r="C193" s="66" t="s">
        <v>41</v>
      </c>
      <c r="D193" s="67">
        <f>SUM(D194:D196)</f>
        <v>1255794.3399499999</v>
      </c>
      <c r="E193" s="67">
        <f>SUM(E194:E196)</f>
        <v>374475.4958700001</v>
      </c>
      <c r="F193" s="67">
        <f>SUM(F194:F196)</f>
        <v>241483.97112</v>
      </c>
      <c r="G193" s="68">
        <f t="shared" si="31"/>
        <v>64.485920649887234</v>
      </c>
      <c r="H193" s="56"/>
      <c r="I193" s="64"/>
      <c r="J193" s="64"/>
      <c r="K193" s="64"/>
      <c r="L193" s="64"/>
      <c r="M193" s="120"/>
      <c r="N193" s="64"/>
      <c r="O193" s="183" t="s">
        <v>319</v>
      </c>
    </row>
    <row r="194" spans="1:15" ht="47.25" customHeight="1" x14ac:dyDescent="0.2">
      <c r="A194" s="47"/>
      <c r="B194" s="48"/>
      <c r="C194" s="4" t="s">
        <v>16</v>
      </c>
      <c r="D194" s="142">
        <f>D71+D147</f>
        <v>91493.799999999988</v>
      </c>
      <c r="E194" s="143">
        <f>E71+E147</f>
        <v>29514.146059999999</v>
      </c>
      <c r="F194" s="143">
        <f>F71+F147</f>
        <v>29514.146059999999</v>
      </c>
      <c r="G194" s="33">
        <f t="shared" si="31"/>
        <v>100</v>
      </c>
      <c r="H194" s="65"/>
      <c r="I194" s="64"/>
      <c r="J194" s="64"/>
      <c r="K194" s="64"/>
      <c r="L194" s="64"/>
      <c r="M194" s="120"/>
      <c r="N194" s="64"/>
    </row>
    <row r="195" spans="1:15" ht="50.25" customHeight="1" x14ac:dyDescent="0.2">
      <c r="A195" s="47"/>
      <c r="B195" s="48"/>
      <c r="C195" s="4" t="s">
        <v>11</v>
      </c>
      <c r="D195" s="143">
        <f>SUM(D13,D39,D48,D72,D137,D148,D154,D190)</f>
        <v>936826.23994999996</v>
      </c>
      <c r="E195" s="143">
        <f>SUM(E13,E39,E48,E72,E137,E148,E154,E190)</f>
        <v>328483.32981000008</v>
      </c>
      <c r="F195" s="143">
        <f>SUM(F13,F39,F48,F72,F137,F148,F154,F190)</f>
        <v>195491.80506000001</v>
      </c>
      <c r="G195" s="33">
        <f t="shared" si="31"/>
        <v>59.513463034204975</v>
      </c>
      <c r="H195" s="65"/>
      <c r="I195" s="64"/>
      <c r="J195" s="64"/>
      <c r="K195" s="64"/>
      <c r="L195" s="64"/>
      <c r="M195" s="120"/>
      <c r="N195" s="64"/>
    </row>
    <row r="196" spans="1:15" ht="32.25" customHeight="1" x14ac:dyDescent="0.2">
      <c r="A196" s="47"/>
      <c r="B196" s="48"/>
      <c r="C196" s="4" t="s">
        <v>53</v>
      </c>
      <c r="D196" s="53">
        <f>SUM(D189)</f>
        <v>227474.3</v>
      </c>
      <c r="E196" s="53">
        <f t="shared" ref="E196:F196" si="35">SUM(E189)</f>
        <v>16478.02</v>
      </c>
      <c r="F196" s="53">
        <f t="shared" si="35"/>
        <v>16478.02</v>
      </c>
      <c r="G196" s="33">
        <f t="shared" si="31"/>
        <v>100</v>
      </c>
      <c r="H196" s="65"/>
      <c r="I196" s="64"/>
      <c r="J196" s="64"/>
      <c r="K196" s="64"/>
      <c r="L196" s="64"/>
      <c r="M196" s="120"/>
      <c r="N196" s="64"/>
    </row>
    <row r="197" spans="1:15" ht="18.75" customHeight="1" x14ac:dyDescent="0.2">
      <c r="A197" s="228" t="s">
        <v>295</v>
      </c>
      <c r="B197" s="228"/>
      <c r="C197" s="228"/>
      <c r="D197" s="228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</row>
    <row r="198" spans="1:15" ht="74.25" customHeight="1" x14ac:dyDescent="0.2">
      <c r="A198" s="226" t="s">
        <v>307</v>
      </c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</row>
    <row r="199" spans="1:15" ht="19.5" customHeight="1" x14ac:dyDescent="0.2">
      <c r="A199" s="34"/>
      <c r="B199" s="13"/>
      <c r="C199" s="13"/>
      <c r="D199" s="30"/>
      <c r="E199" s="30"/>
      <c r="F199" s="30"/>
      <c r="G199" s="13"/>
      <c r="H199" s="13"/>
      <c r="I199" s="13"/>
      <c r="J199" s="13"/>
      <c r="K199" s="13"/>
      <c r="L199" s="13"/>
      <c r="M199" s="13"/>
      <c r="N199" s="13"/>
    </row>
    <row r="200" spans="1:15" ht="18.75" x14ac:dyDescent="0.2">
      <c r="A200" s="226"/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</row>
  </sheetData>
  <autoFilter ref="C1:C200"/>
  <mergeCells count="171">
    <mergeCell ref="A9:A11"/>
    <mergeCell ref="C9:C11"/>
    <mergeCell ref="E9:E11"/>
    <mergeCell ref="B9:B11"/>
    <mergeCell ref="D9:D11"/>
    <mergeCell ref="N16:N19"/>
    <mergeCell ref="I16:I19"/>
    <mergeCell ref="K16:K19"/>
    <mergeCell ref="L16:L19"/>
    <mergeCell ref="M16:M19"/>
    <mergeCell ref="H26:H34"/>
    <mergeCell ref="I26:I34"/>
    <mergeCell ref="J26:J34"/>
    <mergeCell ref="K26:K34"/>
    <mergeCell ref="L26:L34"/>
    <mergeCell ref="M26:M34"/>
    <mergeCell ref="F4:N4"/>
    <mergeCell ref="F5:N5"/>
    <mergeCell ref="F6:N6"/>
    <mergeCell ref="F7:N7"/>
    <mergeCell ref="F9:F11"/>
    <mergeCell ref="N26:N34"/>
    <mergeCell ref="B4:E4"/>
    <mergeCell ref="B5:E5"/>
    <mergeCell ref="B6:E6"/>
    <mergeCell ref="B7:E7"/>
    <mergeCell ref="H9:H11"/>
    <mergeCell ref="N10:N11"/>
    <mergeCell ref="I9:N9"/>
    <mergeCell ref="M10:M11"/>
    <mergeCell ref="I10:J10"/>
    <mergeCell ref="K10:L10"/>
    <mergeCell ref="G9:G11"/>
    <mergeCell ref="A177:A178"/>
    <mergeCell ref="B146:B148"/>
    <mergeCell ref="B150:B151"/>
    <mergeCell ref="G177:G178"/>
    <mergeCell ref="F158:F161"/>
    <mergeCell ref="E177:E178"/>
    <mergeCell ref="B177:B178"/>
    <mergeCell ref="C177:C178"/>
    <mergeCell ref="B169:B170"/>
    <mergeCell ref="A169:A170"/>
    <mergeCell ref="D166:D168"/>
    <mergeCell ref="G156:G157"/>
    <mergeCell ref="G158:G161"/>
    <mergeCell ref="A166:A168"/>
    <mergeCell ref="A158:A161"/>
    <mergeCell ref="A162:A165"/>
    <mergeCell ref="F166:F167"/>
    <mergeCell ref="C169:C170"/>
    <mergeCell ref="D156:D157"/>
    <mergeCell ref="D162:D165"/>
    <mergeCell ref="E158:E161"/>
    <mergeCell ref="C162:C165"/>
    <mergeCell ref="B158:B161"/>
    <mergeCell ref="A150:A151"/>
    <mergeCell ref="A200:N200"/>
    <mergeCell ref="J150:J151"/>
    <mergeCell ref="L150:L151"/>
    <mergeCell ref="H150:H151"/>
    <mergeCell ref="I150:I151"/>
    <mergeCell ref="K150:K151"/>
    <mergeCell ref="A197:N197"/>
    <mergeCell ref="M150:M151"/>
    <mergeCell ref="A198:N198"/>
    <mergeCell ref="B179:B180"/>
    <mergeCell ref="F177:F178"/>
    <mergeCell ref="E166:E167"/>
    <mergeCell ref="B162:B165"/>
    <mergeCell ref="E156:E157"/>
    <mergeCell ref="G162:G165"/>
    <mergeCell ref="A156:A157"/>
    <mergeCell ref="B156:B157"/>
    <mergeCell ref="E162:E165"/>
    <mergeCell ref="F162:F165"/>
    <mergeCell ref="F156:F157"/>
    <mergeCell ref="C158:C161"/>
    <mergeCell ref="D158:D161"/>
    <mergeCell ref="C156:C157"/>
    <mergeCell ref="D179:D187"/>
    <mergeCell ref="C138:C139"/>
    <mergeCell ref="B78:B79"/>
    <mergeCell ref="B80:B81"/>
    <mergeCell ref="A78:A79"/>
    <mergeCell ref="A82:A83"/>
    <mergeCell ref="B82:B83"/>
    <mergeCell ref="A140:A143"/>
    <mergeCell ref="B140:B143"/>
    <mergeCell ref="C144:C145"/>
    <mergeCell ref="C140:C143"/>
    <mergeCell ref="B138:B139"/>
    <mergeCell ref="A88:A89"/>
    <mergeCell ref="A90:A91"/>
    <mergeCell ref="A104:A105"/>
    <mergeCell ref="A106:A107"/>
    <mergeCell ref="A108:A109"/>
    <mergeCell ref="A110:A111"/>
    <mergeCell ref="A112:A113"/>
    <mergeCell ref="A84:A85"/>
    <mergeCell ref="B84:B85"/>
    <mergeCell ref="B86:B87"/>
    <mergeCell ref="B88:B89"/>
    <mergeCell ref="B90:B91"/>
    <mergeCell ref="B92:B93"/>
    <mergeCell ref="A146:A148"/>
    <mergeCell ref="B144:B145"/>
    <mergeCell ref="N150:N151"/>
    <mergeCell ref="N78:N79"/>
    <mergeCell ref="K78:K79"/>
    <mergeCell ref="E138:E139"/>
    <mergeCell ref="F138:F139"/>
    <mergeCell ref="D138:D139"/>
    <mergeCell ref="D144:D145"/>
    <mergeCell ref="D140:D143"/>
    <mergeCell ref="M78:M79"/>
    <mergeCell ref="M80:M81"/>
    <mergeCell ref="G138:G139"/>
    <mergeCell ref="G144:G145"/>
    <mergeCell ref="G140:G143"/>
    <mergeCell ref="E144:E145"/>
    <mergeCell ref="F144:F145"/>
    <mergeCell ref="E140:E143"/>
    <mergeCell ref="F140:F143"/>
    <mergeCell ref="L78:L79"/>
    <mergeCell ref="I78:I79"/>
    <mergeCell ref="H78:H79"/>
    <mergeCell ref="J78:J79"/>
    <mergeCell ref="H80:H81"/>
    <mergeCell ref="B112:B113"/>
    <mergeCell ref="A86:A87"/>
    <mergeCell ref="A98:A99"/>
    <mergeCell ref="A100:A101"/>
    <mergeCell ref="A102:A103"/>
    <mergeCell ref="A92:A93"/>
    <mergeCell ref="A94:A95"/>
    <mergeCell ref="A96:A97"/>
    <mergeCell ref="A80:A81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M46:M47"/>
    <mergeCell ref="N46:N47"/>
    <mergeCell ref="B73:B75"/>
    <mergeCell ref="A73:A75"/>
    <mergeCell ref="C73:C75"/>
    <mergeCell ref="D73:D75"/>
    <mergeCell ref="E73:E75"/>
    <mergeCell ref="F73:F75"/>
    <mergeCell ref="G73:G75"/>
    <mergeCell ref="J61:J69"/>
    <mergeCell ref="K61:K69"/>
    <mergeCell ref="L61:L69"/>
    <mergeCell ref="M61:M69"/>
    <mergeCell ref="N61:N69"/>
    <mergeCell ref="I61:I69"/>
    <mergeCell ref="A70:A72"/>
    <mergeCell ref="H49:H52"/>
    <mergeCell ref="H61:H69"/>
    <mergeCell ref="B70:B72"/>
    <mergeCell ref="H46:H47"/>
    <mergeCell ref="I46:I47"/>
    <mergeCell ref="J46:J47"/>
    <mergeCell ref="K46:K47"/>
    <mergeCell ref="L46:L47"/>
  </mergeCells>
  <phoneticPr fontId="3" type="noConversion"/>
  <printOptions horizontalCentered="1"/>
  <pageMargins left="0.19685039370078741" right="0.27559055118110237" top="0.39370078740157483" bottom="0.39370078740157483" header="0" footer="0.31496062992125984"/>
  <pageSetup paperSize="9" scale="64" orientation="landscape" r:id="rId1"/>
  <headerFooter alignWithMargins="0">
    <oddFooter>Страница &amp;P</oddFooter>
  </headerFooter>
  <ignoredErrors>
    <ignoredError sqref="D154:E154 F154" formulaRange="1"/>
    <ignoredError sqref="K176 I176 K173 I170:K170 N173 A73:A99 I173" numberStoredAsText="1"/>
    <ignoredError sqref="M173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лист</vt:lpstr>
      <vt:lpstr>'1 лист'!Заголовки_для_печати</vt:lpstr>
      <vt:lpstr>'1 лист'!Область_печати</vt:lpstr>
    </vt:vector>
  </TitlesOfParts>
  <Company>Ecologi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Shlyahtina</dc:creator>
  <cp:lastModifiedBy>413-User2</cp:lastModifiedBy>
  <cp:lastPrinted>2019-07-19T14:23:58Z</cp:lastPrinted>
  <dcterms:created xsi:type="dcterms:W3CDTF">2010-02-19T07:22:40Z</dcterms:created>
  <dcterms:modified xsi:type="dcterms:W3CDTF">2019-07-23T14:30:53Z</dcterms:modified>
</cp:coreProperties>
</file>